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4FBDDEE-1D22-4795-BC54-3074BE81781F}" xr6:coauthVersionLast="45" xr6:coauthVersionMax="45" xr10:uidLastSave="{00000000-0000-0000-0000-000000000000}"/>
  <bookViews>
    <workbookView xWindow="-120" yWindow="-120" windowWidth="20730" windowHeight="11160" firstSheet="7" activeTab="7" xr2:uid="{00000000-000D-0000-FFFF-FFFF00000000}"/>
  </bookViews>
  <sheets>
    <sheet name="Consolidated R&amp;P " sheetId="5" state="hidden" r:id="rId1"/>
    <sheet name="Consolidated R&amp;P(1)" sheetId="1" state="hidden" r:id="rId2"/>
    <sheet name="Consolidated I&amp;E" sheetId="3" state="hidden" r:id="rId3"/>
    <sheet name="Consolidated I&amp;E(1)" sheetId="7" state="hidden" r:id="rId4"/>
    <sheet name="Consolidated BS" sheetId="4" state="hidden" r:id="rId5"/>
    <sheet name="Schedules" sheetId="6" state="hidden" r:id="rId6"/>
    <sheet name="Consolidated BS(1)" sheetId="8" state="hidden" r:id="rId7"/>
    <sheet name="RandP" sheetId="11" r:id="rId8"/>
    <sheet name="I&amp;E" sheetId="12" r:id="rId9"/>
    <sheet name="BS" sheetId="13" r:id="rId10"/>
    <sheet name="HO Schedules" sheetId="14" state="hidden" r:id="rId11"/>
    <sheet name="Notes on R&amp;P" sheetId="15" state="hidden" r:id="rId12"/>
    <sheet name="Notes on I&amp;E" sheetId="16" state="hidden" r:id="rId13"/>
    <sheet name="Notes on BS" sheetId="17" state="hidden" r:id="rId14"/>
    <sheet name="Notes on Branches" sheetId="10" state="hidden" r:id="rId15"/>
    <sheet name="Order filed in File" sheetId="9" state="hidden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3" l="1"/>
  <c r="D17" i="13"/>
  <c r="F28" i="12"/>
  <c r="C28" i="12"/>
  <c r="F36" i="11"/>
  <c r="C36" i="11"/>
  <c r="C15" i="15"/>
  <c r="C16" i="15" s="1"/>
  <c r="F71" i="14"/>
  <c r="F73" i="14" s="1"/>
  <c r="F75" i="14" s="1"/>
  <c r="D931" i="14"/>
  <c r="D921" i="14"/>
  <c r="D848" i="14"/>
  <c r="H36" i="11" l="1"/>
  <c r="C21" i="17"/>
  <c r="C14" i="17"/>
  <c r="C136" i="16"/>
  <c r="C82" i="16"/>
  <c r="C50" i="16"/>
  <c r="C42" i="16"/>
  <c r="C190" i="16"/>
  <c r="A163" i="16"/>
  <c r="C109" i="16"/>
  <c r="C90" i="16"/>
  <c r="C67" i="16"/>
  <c r="A52" i="16"/>
  <c r="A56" i="16" s="1"/>
  <c r="A60" i="16" s="1"/>
  <c r="A69" i="16" s="1"/>
  <c r="A73" i="16" s="1"/>
  <c r="A92" i="16" s="1"/>
  <c r="A96" i="16" s="1"/>
  <c r="A100" i="16" s="1"/>
  <c r="A104" i="16" s="1"/>
  <c r="A111" i="16" s="1"/>
  <c r="A115" i="16" s="1"/>
  <c r="A119" i="16" s="1"/>
  <c r="A123" i="16" s="1"/>
  <c r="A127" i="16" s="1"/>
  <c r="A142" i="16" s="1"/>
  <c r="A151" i="16" s="1"/>
  <c r="C34" i="16"/>
  <c r="C177" i="15"/>
  <c r="C158" i="15"/>
  <c r="C150" i="15"/>
  <c r="C140" i="15"/>
  <c r="C132" i="15"/>
  <c r="C124" i="15"/>
  <c r="C110" i="15"/>
  <c r="C93" i="15"/>
  <c r="C86" i="15"/>
  <c r="C79" i="15"/>
  <c r="A9" i="15"/>
  <c r="A12" i="15" s="1"/>
  <c r="C31" i="15"/>
  <c r="C46" i="15"/>
  <c r="A95" i="15"/>
  <c r="A99" i="15" s="1"/>
  <c r="A103" i="15" s="1"/>
  <c r="A112" i="15" s="1"/>
  <c r="A116" i="15" s="1"/>
  <c r="A126" i="15" s="1"/>
  <c r="A134" i="15" s="1"/>
  <c r="A142" i="15" s="1"/>
  <c r="A152" i="15" s="1"/>
  <c r="D633" i="14"/>
  <c r="G27" i="12" s="1"/>
  <c r="D665" i="14"/>
  <c r="G5" i="12" s="1"/>
  <c r="D569" i="14"/>
  <c r="D535" i="14"/>
  <c r="D18" i="12" s="1"/>
  <c r="D506" i="14"/>
  <c r="D516" i="14"/>
  <c r="D356" i="14"/>
  <c r="D294" i="14"/>
  <c r="D288" i="14"/>
  <c r="D335" i="14"/>
  <c r="D282" i="14"/>
  <c r="G26" i="11" s="1"/>
  <c r="D254" i="14"/>
  <c r="G22" i="11" s="1"/>
  <c r="D264" i="14"/>
  <c r="G23" i="11" s="1"/>
  <c r="D166" i="14"/>
  <c r="D23" i="11" s="1"/>
  <c r="D928" i="14"/>
  <c r="D924" i="14"/>
  <c r="D904" i="14"/>
  <c r="D867" i="14"/>
  <c r="D845" i="14"/>
  <c r="D841" i="14"/>
  <c r="D838" i="14"/>
  <c r="D835" i="14"/>
  <c r="D832" i="14"/>
  <c r="D770" i="14"/>
  <c r="D725" i="14"/>
  <c r="G7" i="12" s="1"/>
  <c r="D722" i="14"/>
  <c r="D719" i="14"/>
  <c r="D716" i="14"/>
  <c r="D713" i="14"/>
  <c r="D710" i="14"/>
  <c r="D707" i="14"/>
  <c r="D704" i="14"/>
  <c r="D701" i="14"/>
  <c r="D698" i="14"/>
  <c r="D595" i="14"/>
  <c r="D592" i="14"/>
  <c r="D589" i="14"/>
  <c r="D586" i="14"/>
  <c r="D583" i="14"/>
  <c r="D580" i="14"/>
  <c r="D576" i="14"/>
  <c r="D573" i="14"/>
  <c r="D565" i="14"/>
  <c r="D562" i="14"/>
  <c r="D559" i="14"/>
  <c r="D556" i="14"/>
  <c r="D553" i="14"/>
  <c r="D23" i="12" s="1"/>
  <c r="D549" i="14"/>
  <c r="D22" i="12" s="1"/>
  <c r="D546" i="14"/>
  <c r="D21" i="12" s="1"/>
  <c r="D543" i="14"/>
  <c r="D20" i="12" s="1"/>
  <c r="D540" i="14"/>
  <c r="D19" i="12" s="1"/>
  <c r="D526" i="14"/>
  <c r="D17" i="12" s="1"/>
  <c r="D523" i="14"/>
  <c r="D16" i="12" s="1"/>
  <c r="D15" i="12"/>
  <c r="D14" i="12"/>
  <c r="D486" i="14"/>
  <c r="D13" i="12" s="1"/>
  <c r="D481" i="14"/>
  <c r="D12" i="12" s="1"/>
  <c r="D476" i="14"/>
  <c r="D11" i="12" s="1"/>
  <c r="D472" i="14"/>
  <c r="D10" i="12" s="1"/>
  <c r="D469" i="14"/>
  <c r="D9" i="12" s="1"/>
  <c r="D466" i="14"/>
  <c r="D8" i="12" s="1"/>
  <c r="D463" i="14"/>
  <c r="D7" i="12" s="1"/>
  <c r="D457" i="14"/>
  <c r="D445" i="14"/>
  <c r="D5" i="12" s="1"/>
  <c r="D376" i="14"/>
  <c r="D353" i="14"/>
  <c r="D350" i="14"/>
  <c r="D347" i="14"/>
  <c r="D344" i="14"/>
  <c r="D341" i="14"/>
  <c r="D338" i="14"/>
  <c r="D331" i="14"/>
  <c r="D328" i="14"/>
  <c r="G34" i="11" s="1"/>
  <c r="D325" i="14"/>
  <c r="G33" i="11" s="1"/>
  <c r="D322" i="14"/>
  <c r="D319" i="14"/>
  <c r="G30" i="11" s="1"/>
  <c r="D315" i="14"/>
  <c r="G29" i="11" s="1"/>
  <c r="D312" i="14"/>
  <c r="D309" i="14"/>
  <c r="G28" i="11" s="1"/>
  <c r="D306" i="14"/>
  <c r="G27" i="11" s="1"/>
  <c r="D301" i="14"/>
  <c r="D274" i="14"/>
  <c r="G25" i="11" s="1"/>
  <c r="D271" i="14"/>
  <c r="G24" i="11" s="1"/>
  <c r="D234" i="14"/>
  <c r="G21" i="11" s="1"/>
  <c r="D230" i="14"/>
  <c r="G20" i="11" s="1"/>
  <c r="D226" i="14"/>
  <c r="G19" i="11" s="1"/>
  <c r="D222" i="14"/>
  <c r="G18" i="11" s="1"/>
  <c r="D219" i="14"/>
  <c r="D216" i="14"/>
  <c r="G13" i="11" s="1"/>
  <c r="D213" i="14"/>
  <c r="G12" i="11" s="1"/>
  <c r="D206" i="14"/>
  <c r="G11" i="11" s="1"/>
  <c r="G7" i="11"/>
  <c r="D163" i="14"/>
  <c r="D20" i="11" s="1"/>
  <c r="D161" i="14"/>
  <c r="D158" i="14"/>
  <c r="D155" i="14"/>
  <c r="D152" i="14"/>
  <c r="D148" i="14"/>
  <c r="D145" i="14"/>
  <c r="D142" i="14"/>
  <c r="D139" i="14"/>
  <c r="D135" i="14"/>
  <c r="D18" i="11" s="1"/>
  <c r="D131" i="14"/>
  <c r="D128" i="14"/>
  <c r="D59" i="14"/>
  <c r="D12" i="11" s="1"/>
  <c r="D23" i="14"/>
  <c r="D11" i="11" s="1"/>
  <c r="H68" i="12"/>
  <c r="G9" i="12"/>
  <c r="H185" i="11"/>
  <c r="D21" i="11"/>
  <c r="D19" i="11"/>
  <c r="C12" i="5"/>
  <c r="E9" i="3"/>
  <c r="C14" i="5"/>
  <c r="C720" i="6"/>
  <c r="C757" i="6"/>
  <c r="D610" i="6"/>
  <c r="D700" i="6"/>
  <c r="E7" i="3" s="1"/>
  <c r="C177" i="6"/>
  <c r="D160" i="6"/>
  <c r="C13" i="5" s="1"/>
  <c r="C697" i="6"/>
  <c r="C158" i="6"/>
  <c r="D915" i="14" l="1"/>
  <c r="D93" i="14"/>
  <c r="D13" i="11" s="1"/>
  <c r="D125" i="14"/>
  <c r="D17" i="11" s="1"/>
  <c r="D821" i="14"/>
  <c r="D829" i="14"/>
  <c r="D808" i="14"/>
  <c r="D6" i="12"/>
  <c r="G6" i="12"/>
  <c r="G28" i="12" s="1"/>
  <c r="D412" i="14"/>
  <c r="G35" i="11" s="1"/>
  <c r="G36" i="11" s="1"/>
  <c r="A160" i="15"/>
  <c r="A164" i="15" s="1"/>
  <c r="A168" i="15" s="1"/>
  <c r="A172" i="15" s="1"/>
  <c r="A179" i="15" s="1"/>
  <c r="A183" i="15" s="1"/>
  <c r="A187" i="15" s="1"/>
  <c r="A191" i="15" s="1"/>
  <c r="A195" i="15" s="1"/>
  <c r="A199" i="15" s="1"/>
  <c r="A203" i="15" s="1"/>
  <c r="A207" i="15" s="1"/>
  <c r="A211" i="15" s="1"/>
  <c r="A215" i="15" s="1"/>
  <c r="A223" i="15" s="1"/>
  <c r="D28" i="12"/>
  <c r="C895" i="6"/>
  <c r="D895" i="6" s="1"/>
  <c r="G9" i="4" s="1"/>
  <c r="C801" i="6"/>
  <c r="C794" i="6"/>
  <c r="C672" i="6"/>
  <c r="D558" i="6"/>
  <c r="G10" i="4"/>
  <c r="D891" i="6"/>
  <c r="D888" i="6"/>
  <c r="D814" i="6"/>
  <c r="D14" i="4" s="1"/>
  <c r="D811" i="6"/>
  <c r="D13" i="4" s="1"/>
  <c r="D818" i="6"/>
  <c r="C721" i="6"/>
  <c r="C653" i="6"/>
  <c r="D551" i="6"/>
  <c r="D547" i="6"/>
  <c r="D544" i="6"/>
  <c r="D541" i="6"/>
  <c r="D538" i="6"/>
  <c r="D535" i="6"/>
  <c r="D532" i="6"/>
  <c r="D528" i="6"/>
  <c r="D525" i="6"/>
  <c r="D522" i="6"/>
  <c r="D519" i="6"/>
  <c r="D514" i="6"/>
  <c r="D506" i="6"/>
  <c r="D503" i="6"/>
  <c r="D496" i="6"/>
  <c r="D487" i="6"/>
  <c r="D468" i="6"/>
  <c r="D458" i="6"/>
  <c r="D454" i="6"/>
  <c r="D451" i="6"/>
  <c r="D448" i="6"/>
  <c r="D445" i="6"/>
  <c r="D573" i="6"/>
  <c r="C36" i="3" s="1"/>
  <c r="C71" i="6"/>
  <c r="D256" i="6"/>
  <c r="C733" i="6"/>
  <c r="D36" i="11" l="1"/>
  <c r="H17" i="13"/>
  <c r="H71" i="13"/>
  <c r="H28" i="12"/>
  <c r="C645" i="6"/>
  <c r="C392" i="6" l="1"/>
  <c r="C422" i="6"/>
  <c r="D428" i="6" s="1"/>
  <c r="C184" i="6"/>
  <c r="C800" i="6"/>
  <c r="D802" i="6" s="1"/>
  <c r="C859" i="6"/>
  <c r="C654" i="6"/>
  <c r="C104" i="6"/>
  <c r="C869" i="6"/>
  <c r="C688" i="6"/>
  <c r="C669" i="6"/>
  <c r="C145" i="6"/>
  <c r="C880" i="6"/>
  <c r="D883" i="6" s="1"/>
  <c r="C789" i="6"/>
  <c r="D794" i="6" s="1"/>
  <c r="C462" i="6"/>
  <c r="D463" i="6" s="1"/>
  <c r="C382" i="6"/>
  <c r="C224" i="6"/>
  <c r="C44" i="6"/>
  <c r="D58" i="6" s="1"/>
  <c r="D781" i="6"/>
  <c r="C439" i="6"/>
  <c r="D439" i="6" s="1"/>
  <c r="C200" i="6"/>
  <c r="C656" i="6"/>
  <c r="C175" i="6"/>
  <c r="C106" i="6"/>
  <c r="C73" i="6"/>
  <c r="D873" i="6" l="1"/>
  <c r="D697" i="6"/>
  <c r="D207" i="6"/>
  <c r="D341" i="6"/>
  <c r="E38" i="5" s="1"/>
  <c r="D570" i="6"/>
  <c r="C35" i="3" s="1"/>
  <c r="D567" i="6"/>
  <c r="C34" i="3" s="1"/>
  <c r="D283" i="6"/>
  <c r="E21" i="5" s="1"/>
  <c r="D308" i="6"/>
  <c r="D158" i="6"/>
  <c r="C12" i="10" l="1"/>
  <c r="E7" i="10"/>
  <c r="D694" i="6"/>
  <c r="D564" i="6"/>
  <c r="C33" i="3" s="1"/>
  <c r="D561" i="6"/>
  <c r="C32" i="3" s="1"/>
  <c r="D338" i="6" l="1"/>
  <c r="E37" i="5" s="1"/>
  <c r="D335" i="6"/>
  <c r="E36" i="5" s="1"/>
  <c r="D332" i="6"/>
  <c r="E35" i="5" s="1"/>
  <c r="D155" i="6"/>
  <c r="D360" i="6"/>
  <c r="D295" i="6"/>
  <c r="C38" i="3"/>
  <c r="D554" i="6"/>
  <c r="C30" i="3" s="1"/>
  <c r="C31" i="3"/>
  <c r="D220" i="6"/>
  <c r="D329" i="6"/>
  <c r="E34" i="5" s="1"/>
  <c r="D326" i="6"/>
  <c r="E33" i="5" s="1"/>
  <c r="D149" i="6"/>
  <c r="D136" i="6"/>
  <c r="D15" i="4"/>
  <c r="D837" i="6"/>
  <c r="D808" i="6"/>
  <c r="D12" i="4" s="1"/>
  <c r="D805" i="6"/>
  <c r="D744" i="6"/>
  <c r="D691" i="6"/>
  <c r="D685" i="6"/>
  <c r="D682" i="6"/>
  <c r="D679" i="6"/>
  <c r="D676" i="6"/>
  <c r="C29" i="3"/>
  <c r="C28" i="3"/>
  <c r="C27" i="3"/>
  <c r="C26" i="3"/>
  <c r="C24" i="3"/>
  <c r="D323" i="6"/>
  <c r="E32" i="5" s="1"/>
  <c r="D320" i="6"/>
  <c r="E31" i="5" s="1"/>
  <c r="D317" i="6"/>
  <c r="E30" i="5" s="1"/>
  <c r="D314" i="6"/>
  <c r="E29" i="5" s="1"/>
  <c r="D311" i="6"/>
  <c r="E28" i="5" s="1"/>
  <c r="D304" i="6"/>
  <c r="D301" i="6"/>
  <c r="D298" i="6"/>
  <c r="D290" i="6"/>
  <c r="D278" i="6"/>
  <c r="D273" i="6"/>
  <c r="D266" i="6"/>
  <c r="D263" i="6"/>
  <c r="D247" i="6"/>
  <c r="D228" i="6"/>
  <c r="D216" i="6"/>
  <c r="D213" i="6"/>
  <c r="D210" i="6"/>
  <c r="D152" i="6"/>
  <c r="D142" i="6"/>
  <c r="D139" i="6"/>
  <c r="D132" i="6"/>
  <c r="C11" i="5" s="1"/>
  <c r="D128" i="6"/>
  <c r="D125" i="6"/>
  <c r="D23" i="6"/>
  <c r="B6" i="9"/>
  <c r="B7" i="9" s="1"/>
  <c r="B8" i="9" s="1"/>
  <c r="B9" i="9" s="1"/>
  <c r="B10" i="9" s="1"/>
  <c r="B11" i="9" s="1"/>
  <c r="B12" i="9" s="1"/>
  <c r="B13" i="9" s="1"/>
  <c r="B14" i="9" s="1"/>
  <c r="B15" i="9" s="1"/>
  <c r="B17" i="9" s="1"/>
  <c r="B18" i="9" s="1"/>
  <c r="B19" i="9" s="1"/>
  <c r="B20" i="9" s="1"/>
  <c r="B5" i="9"/>
  <c r="C25" i="3"/>
  <c r="B21" i="9" l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D45" i="8"/>
  <c r="C42" i="8"/>
  <c r="D42" i="8" s="1"/>
  <c r="G39" i="8"/>
  <c r="D37" i="8"/>
  <c r="C36" i="8"/>
  <c r="F34" i="8"/>
  <c r="G35" i="8" s="1"/>
  <c r="D32" i="8"/>
  <c r="F28" i="8"/>
  <c r="F26" i="8"/>
  <c r="G29" i="8" s="1"/>
  <c r="D18" i="8"/>
  <c r="G16" i="8"/>
  <c r="G8" i="4"/>
  <c r="F5" i="4"/>
  <c r="D11" i="4"/>
  <c r="C8" i="4"/>
  <c r="C6" i="4"/>
  <c r="D641" i="6"/>
  <c r="D99" i="7"/>
  <c r="G98" i="7"/>
  <c r="D86" i="7"/>
  <c r="D83" i="7"/>
  <c r="D80" i="7"/>
  <c r="D77" i="7"/>
  <c r="D74" i="7"/>
  <c r="D71" i="7"/>
  <c r="D65" i="7"/>
  <c r="D62" i="7"/>
  <c r="D56" i="7"/>
  <c r="D51" i="7"/>
  <c r="G46" i="7"/>
  <c r="D44" i="7"/>
  <c r="F43" i="7"/>
  <c r="G43" i="7" s="1"/>
  <c r="G40" i="7"/>
  <c r="C40" i="7"/>
  <c r="D41" i="7" s="1"/>
  <c r="G37" i="7"/>
  <c r="D36" i="7"/>
  <c r="G34" i="7"/>
  <c r="D33" i="7"/>
  <c r="G31" i="7"/>
  <c r="D30" i="7"/>
  <c r="F27" i="7"/>
  <c r="D27" i="7"/>
  <c r="D24" i="7"/>
  <c r="F23" i="7"/>
  <c r="F22" i="7"/>
  <c r="G28" i="7" s="1"/>
  <c r="C19" i="7"/>
  <c r="D19" i="7" s="1"/>
  <c r="F12" i="7"/>
  <c r="G16" i="7" s="1"/>
  <c r="D12" i="7"/>
  <c r="C23" i="3"/>
  <c r="C22" i="3"/>
  <c r="C21" i="3"/>
  <c r="C20" i="3"/>
  <c r="C19" i="3"/>
  <c r="C18" i="3"/>
  <c r="C17" i="3"/>
  <c r="C16" i="3"/>
  <c r="C15" i="3"/>
  <c r="C14" i="3"/>
  <c r="C13" i="3"/>
  <c r="C11" i="3"/>
  <c r="C10" i="3"/>
  <c r="C9" i="3"/>
  <c r="C8" i="3"/>
  <c r="C7" i="3"/>
  <c r="C5" i="3"/>
  <c r="E41" i="5"/>
  <c r="E27" i="5"/>
  <c r="E26" i="5"/>
  <c r="E25" i="5"/>
  <c r="E24" i="5"/>
  <c r="E23" i="5"/>
  <c r="E22" i="5"/>
  <c r="E20" i="5"/>
  <c r="E19" i="5"/>
  <c r="E18" i="5"/>
  <c r="E17" i="5"/>
  <c r="E16" i="5"/>
  <c r="E15" i="5"/>
  <c r="E14" i="5"/>
  <c r="E12" i="5"/>
  <c r="E11" i="5"/>
  <c r="E10" i="5"/>
  <c r="E9" i="5"/>
  <c r="E8" i="5"/>
  <c r="D188" i="6"/>
  <c r="D91" i="6"/>
  <c r="C7" i="5"/>
  <c r="G47" i="8" l="1"/>
  <c r="D122" i="6"/>
  <c r="C10" i="5" s="1"/>
  <c r="D395" i="6"/>
  <c r="E42" i="5" s="1"/>
  <c r="D673" i="6"/>
  <c r="E6" i="3" s="1"/>
  <c r="F6" i="4"/>
  <c r="G6" i="4" s="1"/>
  <c r="D145" i="6"/>
  <c r="D200" i="6"/>
  <c r="E7" i="5" s="1"/>
  <c r="D224" i="6"/>
  <c r="E13" i="5" s="1"/>
  <c r="C6" i="3"/>
  <c r="C12" i="3"/>
  <c r="D688" i="6"/>
  <c r="G7" i="4"/>
  <c r="E6" i="5"/>
  <c r="D9" i="4"/>
  <c r="C9" i="5"/>
  <c r="E5" i="3"/>
  <c r="D10" i="4"/>
  <c r="C8" i="5"/>
  <c r="G101" i="7"/>
  <c r="H101" i="7" s="1"/>
  <c r="D8" i="4"/>
  <c r="D47" i="8"/>
  <c r="D101" i="7"/>
  <c r="H67" i="8" l="1"/>
  <c r="H47" i="8"/>
  <c r="C39" i="3"/>
  <c r="G16" i="4"/>
  <c r="E39" i="3"/>
  <c r="D16" i="4"/>
  <c r="C43" i="5"/>
  <c r="E43" i="5"/>
  <c r="F43" i="5" l="1"/>
  <c r="F39" i="3"/>
  <c r="H16" i="4"/>
  <c r="H70" i="4"/>
  <c r="H103" i="1" l="1"/>
  <c r="G22" i="1"/>
  <c r="H66" i="1"/>
  <c r="E77" i="1"/>
  <c r="G126" i="1"/>
  <c r="H100" i="1"/>
  <c r="E74" i="1"/>
  <c r="D71" i="1"/>
  <c r="E71" i="1" s="1"/>
  <c r="G124" i="1"/>
  <c r="H97" i="1"/>
  <c r="G45" i="1"/>
  <c r="H45" i="1" s="1"/>
  <c r="H94" i="1"/>
  <c r="H55" i="1"/>
  <c r="D23" i="1"/>
  <c r="H91" i="1"/>
  <c r="H88" i="1"/>
  <c r="G10" i="1"/>
  <c r="H14" i="1" s="1"/>
  <c r="D46" i="1"/>
  <c r="D34" i="1"/>
  <c r="H83" i="1"/>
  <c r="H79" i="1"/>
  <c r="E56" i="1"/>
  <c r="D45" i="1"/>
  <c r="H74" i="1"/>
  <c r="H69" i="1"/>
  <c r="E53" i="1"/>
  <c r="H41" i="1"/>
  <c r="H60" i="1"/>
  <c r="H48" i="1"/>
  <c r="E63" i="1" l="1"/>
  <c r="E65" i="1"/>
  <c r="E60" i="1"/>
  <c r="E68" i="1"/>
  <c r="H127" i="1"/>
  <c r="H114" i="1"/>
  <c r="H37" i="1"/>
  <c r="H34" i="1"/>
  <c r="E50" i="1"/>
  <c r="H31" i="1"/>
  <c r="E39" i="1"/>
  <c r="E26" i="1"/>
  <c r="H28" i="1"/>
  <c r="E14" i="1"/>
  <c r="H22" i="1"/>
  <c r="F79" i="3" l="1"/>
  <c r="H129" i="1"/>
  <c r="F192" i="5"/>
  <c r="C26" i="15"/>
  <c r="I193" i="1"/>
  <c r="E129" i="1"/>
  <c r="I129" i="1"/>
</calcChain>
</file>

<file path=xl/sharedStrings.xml><?xml version="1.0" encoding="utf-8"?>
<sst xmlns="http://schemas.openxmlformats.org/spreadsheetml/2006/main" count="2670" uniqueCount="454">
  <si>
    <t xml:space="preserve">INDIAN ACCOUNTING ASSOCIATION </t>
  </si>
  <si>
    <t>Receipts</t>
  </si>
  <si>
    <t>Amount(Rs.)</t>
  </si>
  <si>
    <t>Payments</t>
  </si>
  <si>
    <t>To Opening Balance</t>
  </si>
  <si>
    <t>By Internet</t>
  </si>
  <si>
    <t>By DEI-IAA Conference</t>
  </si>
  <si>
    <t>By Hospitality Expenses &amp; TA</t>
  </si>
  <si>
    <t xml:space="preserve"> </t>
  </si>
  <si>
    <t>By Closing Balance</t>
  </si>
  <si>
    <t>Cash in Hand</t>
  </si>
  <si>
    <t xml:space="preserve">Cash at Bank </t>
  </si>
  <si>
    <t>Total (Rs.)</t>
  </si>
  <si>
    <t>Agra</t>
  </si>
  <si>
    <t>Cash at Bank</t>
  </si>
  <si>
    <t xml:space="preserve">To Interest </t>
  </si>
  <si>
    <t>Amarkantak</t>
  </si>
  <si>
    <t>To Life Membership fees</t>
  </si>
  <si>
    <t>By Life Membership fees</t>
  </si>
  <si>
    <t>By Meeting Expenses</t>
  </si>
  <si>
    <t>By Miscellaneous expenses</t>
  </si>
  <si>
    <t>Bhubaneswar</t>
  </si>
  <si>
    <t>By Bank Charges</t>
  </si>
  <si>
    <t>By Travelling and Conveyance</t>
  </si>
  <si>
    <t>By Printing and Stationery</t>
  </si>
  <si>
    <t>By Postage</t>
  </si>
  <si>
    <t>By Entertainment expenses</t>
  </si>
  <si>
    <t>By Felicitation charges</t>
  </si>
  <si>
    <t>Alappuzha</t>
  </si>
  <si>
    <t>To Donation received</t>
  </si>
  <si>
    <t>By Advertisement</t>
  </si>
  <si>
    <t>By Audit fee</t>
  </si>
  <si>
    <t>Gwalior</t>
  </si>
  <si>
    <t>To Surplus from KRG seminar</t>
  </si>
  <si>
    <t>To Fixed deposit</t>
  </si>
  <si>
    <t>By Fixed deposit</t>
  </si>
  <si>
    <t>By TDS on FD deducted</t>
  </si>
  <si>
    <t>Hyderabad</t>
  </si>
  <si>
    <t>Kerala</t>
  </si>
  <si>
    <t>To Advance from Secretary</t>
  </si>
  <si>
    <t>By Honororium</t>
  </si>
  <si>
    <t>Kolkata</t>
  </si>
  <si>
    <t>By Office expenses</t>
  </si>
  <si>
    <t>By Loan repaid</t>
  </si>
  <si>
    <t>Hyderabad (To Secretary)</t>
  </si>
  <si>
    <t>By IFRS Workshop expenses</t>
  </si>
  <si>
    <t>Saurastra</t>
  </si>
  <si>
    <t>South Bengal</t>
  </si>
  <si>
    <t>To Journal Maintenance Income</t>
  </si>
  <si>
    <t>To AGM Conference and Advertisement</t>
  </si>
  <si>
    <t>To Loan taken</t>
  </si>
  <si>
    <t>South bengal</t>
  </si>
  <si>
    <t>By Website Maintenance</t>
  </si>
  <si>
    <t>Visakhapatnam</t>
  </si>
  <si>
    <t>To APHCHE</t>
  </si>
  <si>
    <t>By Catering</t>
  </si>
  <si>
    <t xml:space="preserve">By Interest </t>
  </si>
  <si>
    <t>By Donation received</t>
  </si>
  <si>
    <t>By Surplus from KRG seminar</t>
  </si>
  <si>
    <t>By Journal Maintenance Income</t>
  </si>
  <si>
    <t>By AGM Conference and Advertisement</t>
  </si>
  <si>
    <t>To Printing and Stationery</t>
  </si>
  <si>
    <t>To Travelling and Conveyance</t>
  </si>
  <si>
    <t>To Internet</t>
  </si>
  <si>
    <t>To DEI-IAA Conference</t>
  </si>
  <si>
    <t>To Hospitality Expenses &amp; TA</t>
  </si>
  <si>
    <t>To Entertainment expenses</t>
  </si>
  <si>
    <t>To Meeting Expenses</t>
  </si>
  <si>
    <t>To Miscellaneous expenses</t>
  </si>
  <si>
    <t>To Bank Charges</t>
  </si>
  <si>
    <t>To Postage</t>
  </si>
  <si>
    <t>To Felicitation charges</t>
  </si>
  <si>
    <t>To Advertisement</t>
  </si>
  <si>
    <t>To Audit fee</t>
  </si>
  <si>
    <t>To Honororium</t>
  </si>
  <si>
    <t>To Office expenses</t>
  </si>
  <si>
    <t>To IFRS Workshop expenses</t>
  </si>
  <si>
    <t>To Website Maintenance</t>
  </si>
  <si>
    <t>To Catering</t>
  </si>
  <si>
    <t xml:space="preserve">To Excess of Income over  </t>
  </si>
  <si>
    <t>expenditure</t>
  </si>
  <si>
    <t>By Collection from IFRS workshops</t>
  </si>
  <si>
    <t>By APSHE</t>
  </si>
  <si>
    <t>Vishakapatnam</t>
  </si>
  <si>
    <t xml:space="preserve"> Income   </t>
  </si>
  <si>
    <t>By Excess of expenditure over</t>
  </si>
  <si>
    <t>INDIAN ACCOUNTING ASSOCIATION</t>
  </si>
  <si>
    <t>Liabilities</t>
  </si>
  <si>
    <t>Assets(Rs.)</t>
  </si>
  <si>
    <t>General Fund A/c</t>
  </si>
  <si>
    <t>Opening Balance</t>
  </si>
  <si>
    <t>Add:</t>
  </si>
  <si>
    <t xml:space="preserve"> Excess of Income over Expenditure</t>
  </si>
  <si>
    <t>Membership fee payable to IAA</t>
  </si>
  <si>
    <t>Fixed deposits</t>
  </si>
  <si>
    <t>TDS on Fixed deposits</t>
  </si>
  <si>
    <t>Audit fees payable</t>
  </si>
  <si>
    <t>Loan &amp; advances</t>
  </si>
  <si>
    <t>Expenditure</t>
  </si>
  <si>
    <t>Incomes</t>
  </si>
  <si>
    <t>CONSOLIDATED INCOME AND EXPENDITURE ACCOUNT FOR THE YEAR ENDED 31.03.2018</t>
  </si>
  <si>
    <t>CONSOLIDATED RECEIPTS AND PAYMENTS ACCOUNT FOR THE YEAR ENDED 31.03.2018</t>
  </si>
  <si>
    <t>CONSOLIDATED BALANCE SHEET AS ON 31.03.2018</t>
  </si>
  <si>
    <t>To Collection from IFRS workshops</t>
  </si>
  <si>
    <t xml:space="preserve">PAYMENTS </t>
  </si>
  <si>
    <t>RECEIPTS</t>
  </si>
  <si>
    <t xml:space="preserve">       Cash in Hand</t>
  </si>
  <si>
    <t xml:space="preserve">       Cash at Bank </t>
  </si>
  <si>
    <t xml:space="preserve">       Cash at Bank</t>
  </si>
  <si>
    <t>EXPENDITURE</t>
  </si>
  <si>
    <t>INCOMES</t>
  </si>
  <si>
    <t>LIABILITIES</t>
  </si>
  <si>
    <t>ASSETS</t>
  </si>
  <si>
    <t>Schedules forming part of Receipts and Payments Account</t>
  </si>
  <si>
    <t>Schedules forming part of Income and Expenditure Account</t>
  </si>
  <si>
    <t xml:space="preserve">Schedules forming part of Balance Sheet </t>
  </si>
  <si>
    <t>Schedules forming part of Financials for the year ended 31.03.2018</t>
  </si>
  <si>
    <t>Chandigarh</t>
  </si>
  <si>
    <t>By Food and refreshment</t>
  </si>
  <si>
    <t>By Food and refrehments</t>
  </si>
  <si>
    <t>By Seminar expenses</t>
  </si>
  <si>
    <t>By TA/DA Charges</t>
  </si>
  <si>
    <t>To Food and Refreshments</t>
  </si>
  <si>
    <t>To Seminar expenses</t>
  </si>
  <si>
    <t>To Seminar Expenses</t>
  </si>
  <si>
    <t>To TA/DA Charges</t>
  </si>
  <si>
    <t>Conference Fund</t>
  </si>
  <si>
    <t>Mumbai</t>
  </si>
  <si>
    <t>Udaipur</t>
  </si>
  <si>
    <t>Ahmedabad</t>
  </si>
  <si>
    <t>Shimla</t>
  </si>
  <si>
    <t>By Programme expenditure</t>
  </si>
  <si>
    <t>To Programme expenditure</t>
  </si>
  <si>
    <t>Jaipur</t>
  </si>
  <si>
    <t>Jabalpur</t>
  </si>
  <si>
    <t>Order filed in File</t>
  </si>
  <si>
    <t>Vizag</t>
  </si>
  <si>
    <t>Salem</t>
  </si>
  <si>
    <t>Ahemdabad</t>
  </si>
  <si>
    <t>Sagar</t>
  </si>
  <si>
    <t>Jodhpur</t>
  </si>
  <si>
    <t>Avadh</t>
  </si>
  <si>
    <t>South Gujarath</t>
  </si>
  <si>
    <t>Akola</t>
  </si>
  <si>
    <t>Patna</t>
  </si>
  <si>
    <t>By Professional fee</t>
  </si>
  <si>
    <t>To Professional fee</t>
  </si>
  <si>
    <t>To Legal Expenses</t>
  </si>
  <si>
    <t>Legal fees</t>
  </si>
  <si>
    <t>IAA</t>
  </si>
  <si>
    <t xml:space="preserve">To Advances </t>
  </si>
  <si>
    <t>By Portal Charges</t>
  </si>
  <si>
    <t>By General expenses</t>
  </si>
  <si>
    <t>By General Expenses</t>
  </si>
  <si>
    <t>To Portal Charges</t>
  </si>
  <si>
    <t>To General Expenses</t>
  </si>
  <si>
    <t>Kota</t>
  </si>
  <si>
    <t>NCR</t>
  </si>
  <si>
    <t xml:space="preserve">    </t>
  </si>
  <si>
    <t>Delhi</t>
  </si>
  <si>
    <t>Bhopal</t>
  </si>
  <si>
    <t>Ratlam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</si>
  <si>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</si>
  <si>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</t>
  </si>
  <si>
    <t>To Registration fees</t>
  </si>
  <si>
    <t>By Payment of National level seminar</t>
  </si>
  <si>
    <t>By Payment of National level conference</t>
  </si>
  <si>
    <t>By Photographs</t>
  </si>
  <si>
    <t>By Payment of national level seminar</t>
  </si>
  <si>
    <t>By Payment of national level conference</t>
  </si>
  <si>
    <t>To Photography</t>
  </si>
  <si>
    <t>To Expenses on National Seminar</t>
  </si>
  <si>
    <t>To Expenses on  National Seminar</t>
  </si>
  <si>
    <t>By Registration fees</t>
  </si>
  <si>
    <t>Gorakhpur</t>
  </si>
  <si>
    <t>Thane</t>
  </si>
  <si>
    <t>Karnataka</t>
  </si>
  <si>
    <t>Clarifications required</t>
  </si>
  <si>
    <t>1. The remittance made to IAA must be 35600</t>
  </si>
  <si>
    <t>Annual membership fees</t>
  </si>
  <si>
    <t>Life membership fees</t>
  </si>
  <si>
    <t xml:space="preserve">2.  Interest on FDR </t>
  </si>
  <si>
    <t>1. They have not remitted any life membership fees to H.O during the year</t>
  </si>
  <si>
    <t>Please clarify the following :-</t>
  </si>
  <si>
    <t>1. That there is no outstanding Membership fees payable as on 31.03.2017.</t>
  </si>
  <si>
    <t>2. 15 members joined in the F.Y 2017-18 and hence there is a payment reflecting the same. </t>
  </si>
  <si>
    <t>    But there is a receipt amounting to Rs.43,200 (12 x 3600) </t>
  </si>
  <si>
    <t>    What is the accounting treatment for the remaining 3 members? Is it receivable as on 31.03.2018?</t>
  </si>
  <si>
    <t>To Sponsorship</t>
  </si>
  <si>
    <t xml:space="preserve">By TDS </t>
  </si>
  <si>
    <t>By Accomodation</t>
  </si>
  <si>
    <t>South Gujarat</t>
  </si>
  <si>
    <t>To TDS</t>
  </si>
  <si>
    <t xml:space="preserve">To Accommodation </t>
  </si>
  <si>
    <t>By Sponsorship</t>
  </si>
  <si>
    <t>Done</t>
  </si>
  <si>
    <t>By APSCHE</t>
  </si>
  <si>
    <t xml:space="preserve">I&amp;E is revised from given </t>
  </si>
  <si>
    <t>Barielly</t>
  </si>
  <si>
    <t>To be clarified</t>
  </si>
  <si>
    <t>To Accounting Charges</t>
  </si>
  <si>
    <t>To Accounting charges</t>
  </si>
  <si>
    <t>Secretary expenses payable</t>
  </si>
  <si>
    <t>Accounting charges payable</t>
  </si>
  <si>
    <t>Interest receivable on FDRs</t>
  </si>
  <si>
    <t>Loans and Advances</t>
  </si>
  <si>
    <t>To bank charges received</t>
  </si>
  <si>
    <t>To Bank Charges received</t>
  </si>
  <si>
    <t>By Bank charges received</t>
  </si>
  <si>
    <t xml:space="preserve">To Sponsorship,Seminar,Programme </t>
  </si>
  <si>
    <t xml:space="preserve">       Expenditure </t>
  </si>
  <si>
    <t xml:space="preserve">By Sponsorship,Seminar,Programme </t>
  </si>
  <si>
    <t>To Loans and Advances</t>
  </si>
  <si>
    <t>To Fixed deposit encashed</t>
  </si>
  <si>
    <t>By Fixed deposit during the year</t>
  </si>
  <si>
    <t>By Accomodation charges</t>
  </si>
  <si>
    <t>To Accomodation charges</t>
  </si>
  <si>
    <t>Notes on IAA Accounts</t>
  </si>
  <si>
    <t>Head Office</t>
  </si>
  <si>
    <t>To Income tax Refund</t>
  </si>
  <si>
    <t>To Income Tax refund</t>
  </si>
  <si>
    <t>Head office</t>
  </si>
  <si>
    <t>By Professional and Consultancy fee</t>
  </si>
  <si>
    <t>By Income tax paid</t>
  </si>
  <si>
    <t>To Professional &amp; Consultancy fee</t>
  </si>
  <si>
    <t>Notes on receipts and payments accounts</t>
  </si>
  <si>
    <t>Interest</t>
  </si>
  <si>
    <t>FD Encashed</t>
  </si>
  <si>
    <t>Miscellaneous Income</t>
  </si>
  <si>
    <t>Sponsorship fees</t>
  </si>
  <si>
    <t>Income Tax refund</t>
  </si>
  <si>
    <t>Printing and Stationery</t>
  </si>
  <si>
    <t>Travelling and Conveyance</t>
  </si>
  <si>
    <t>Internet Charges</t>
  </si>
  <si>
    <t>DEI-IAA Conference</t>
  </si>
  <si>
    <t>Hospitality expenses and TA</t>
  </si>
  <si>
    <t>Entertainment expenses</t>
  </si>
  <si>
    <t xml:space="preserve"> Meeting Expenses</t>
  </si>
  <si>
    <t xml:space="preserve">  Miscellaneous expenses</t>
  </si>
  <si>
    <t xml:space="preserve">  Bank Charges</t>
  </si>
  <si>
    <t xml:space="preserve">  Postage</t>
  </si>
  <si>
    <t xml:space="preserve">  Felicitation charges</t>
  </si>
  <si>
    <t xml:space="preserve">  Advertisement</t>
  </si>
  <si>
    <t xml:space="preserve">  Audit fee</t>
  </si>
  <si>
    <t xml:space="preserve">  Fixed deposit during the year</t>
  </si>
  <si>
    <t xml:space="preserve">  TDS </t>
  </si>
  <si>
    <t xml:space="preserve">  Loan repaid</t>
  </si>
  <si>
    <t xml:space="preserve">  Honororium</t>
  </si>
  <si>
    <t xml:space="preserve">  Office expenses</t>
  </si>
  <si>
    <t xml:space="preserve">  IFRS Workshop expenses</t>
  </si>
  <si>
    <t xml:space="preserve">  Website Maintenance</t>
  </si>
  <si>
    <t xml:space="preserve">  Catering</t>
  </si>
  <si>
    <t xml:space="preserve">  Seminar expenses</t>
  </si>
  <si>
    <t xml:space="preserve">  TA/DA Charges</t>
  </si>
  <si>
    <t xml:space="preserve">  Programme expenditure</t>
  </si>
  <si>
    <t xml:space="preserve">  Portal Charges</t>
  </si>
  <si>
    <t xml:space="preserve">  General Expenses</t>
  </si>
  <si>
    <t xml:space="preserve">  Payment of national level seminar</t>
  </si>
  <si>
    <t xml:space="preserve">  Payment of national level conference</t>
  </si>
  <si>
    <t xml:space="preserve">  Photographs</t>
  </si>
  <si>
    <t xml:space="preserve">  Accomodation charges</t>
  </si>
  <si>
    <t xml:space="preserve">  Income tax paid</t>
  </si>
  <si>
    <t>Donation received to Alappuzha branch</t>
  </si>
  <si>
    <t>Surplus from KRG Seminar of Gwalior Branch</t>
  </si>
  <si>
    <t xml:space="preserve">Collection from IFRS Workshops in Kolkata Branch </t>
  </si>
  <si>
    <t>Journal maintenance income in South Bengal Branch</t>
  </si>
  <si>
    <t>AGM conference and Advertisement Income in South Bengal Branch</t>
  </si>
  <si>
    <t>APSCHE in Vishakapatnam Branch</t>
  </si>
  <si>
    <t>Registration fees in Bhopal</t>
  </si>
  <si>
    <t>Sponsorship fees in Thane</t>
  </si>
  <si>
    <t>Total</t>
  </si>
  <si>
    <t>The following amounts are consolidated in Sponsorship fees</t>
  </si>
  <si>
    <t>There is no cash in hand in Head office and consolidated Cash in hand in all branches is Rs.18342/-</t>
  </si>
  <si>
    <t>Cash at Bank in HO is Rs.326349/- and Cash at Bank in all the branches is Rs.2241327/-</t>
  </si>
  <si>
    <t>Bank Interest in HO is Rs.614445/- and in Branches it is Rs.156340/-</t>
  </si>
  <si>
    <t xml:space="preserve">This amount includes savings interest as well as Fixed deposit interest </t>
  </si>
  <si>
    <t>In the following branches FD is encashed</t>
  </si>
  <si>
    <t>Advances (Salem-Rs.2000/- and Kerala-Rs.1000/-)</t>
  </si>
  <si>
    <t>Loans (Salem-16051/- and South Bengal-5000/-)</t>
  </si>
  <si>
    <t>Bank Charges of Jodhpur Account</t>
  </si>
  <si>
    <t>Income Tax refund of Head office</t>
  </si>
  <si>
    <t>Printing and Stationery of Head Office is Rs.836271/-</t>
  </si>
  <si>
    <t>Printing and Stationery of all branches is Rs.64662/-</t>
  </si>
  <si>
    <t>Travelling and Conveyance of Head Office is nil</t>
  </si>
  <si>
    <t>Travelling and Conveyance of all branches is Rs.24030/-</t>
  </si>
  <si>
    <t>Internet Charges of Head Office is nil</t>
  </si>
  <si>
    <t>Internet Charges of Agra branch is Rs.90/-</t>
  </si>
  <si>
    <t>DEI-IAA Conference of Head Office is nil</t>
  </si>
  <si>
    <t>DEI-IAA Conference of Agra branch is Rs.5000/-</t>
  </si>
  <si>
    <t>Hospitality expenses and TA of Head Office is nil</t>
  </si>
  <si>
    <t>Hospitality expenses and TA of Agra branch is Rs.2460/-</t>
  </si>
  <si>
    <t>Entertainment expenses of Head Office is nil</t>
  </si>
  <si>
    <t>Entertainment expenses of Branches are as follows</t>
  </si>
  <si>
    <t>Meeting expenses of Head Office is nil</t>
  </si>
  <si>
    <t>Meeting expenses of Branches are as follows</t>
  </si>
  <si>
    <t>Miscellaneous expenses of Head Office is nil</t>
  </si>
  <si>
    <t>Miscellaneous expenses of Branches are as follows</t>
  </si>
  <si>
    <t xml:space="preserve"> Bank Charges of all branches is Rs.2931/-</t>
  </si>
  <si>
    <t xml:space="preserve"> Bank Charges of Head Office is Rs.654/-</t>
  </si>
  <si>
    <t xml:space="preserve"> Postage of all branches is Rs.2489/-</t>
  </si>
  <si>
    <t xml:space="preserve"> Postage of Head Office is Rs.38776/-</t>
  </si>
  <si>
    <t>Felicitation charges of Head Office is nil</t>
  </si>
  <si>
    <t>Felicitation charges of Branches are as follows</t>
  </si>
  <si>
    <t>Advertisement expenses of Head Office is nil</t>
  </si>
  <si>
    <t>Advertisement expenses of Alappuzha branch is Rs.1000/-</t>
  </si>
  <si>
    <t>Audit fee of Head Office is Rs.2500/-</t>
  </si>
  <si>
    <t>Audit fee of Branches are as follows</t>
  </si>
  <si>
    <t>Fixed deposit of Head Office is Rs.925000/-</t>
  </si>
  <si>
    <t>Fixed deposit of Branches are as follows</t>
  </si>
  <si>
    <t>TDS paid by Head Office is Rs.56241/-</t>
  </si>
  <si>
    <t>TDS paid by Branches are as follows</t>
  </si>
  <si>
    <t>Loan repaid by Head Office is nil</t>
  </si>
  <si>
    <t>Loan repaid by Branches are as follows</t>
  </si>
  <si>
    <t>Honororium paid by Head Office is nil</t>
  </si>
  <si>
    <t>Honororium paid by Branches are as follows</t>
  </si>
  <si>
    <t xml:space="preserve">  Office expenses paid by Head Office is nil</t>
  </si>
  <si>
    <t xml:space="preserve">  Office expenses paid by Kolkata branch is Rs.388/-</t>
  </si>
  <si>
    <t xml:space="preserve"> IFRS Workshop expenses paid by Head Office is nil</t>
  </si>
  <si>
    <t>IFRS Workshop expenses paid by Kolkata branch is Rs.2100/-</t>
  </si>
  <si>
    <t xml:space="preserve"> Website Maintenance expenses paid by Head Office is nil</t>
  </si>
  <si>
    <t>Website Maintenance expenses paid by South Bengal branch is Rs.5000/-</t>
  </si>
  <si>
    <t xml:space="preserve"> Catering expenses paid by Head Office is nil</t>
  </si>
  <si>
    <t>Catering paid by Branches are as follows</t>
  </si>
  <si>
    <t xml:space="preserve">  Food and refreshments</t>
  </si>
  <si>
    <t xml:space="preserve"> Food and refreshment expenses paid by Head Office is nil</t>
  </si>
  <si>
    <t>Food and refreshment expenses paid by Chandigarh branch is Rs.15969/-</t>
  </si>
  <si>
    <t xml:space="preserve"> Seminar expenses paid by Head Office is nil</t>
  </si>
  <si>
    <t>Seminar expenses paid by Chandigarh branch is Rs.6000/-</t>
  </si>
  <si>
    <t xml:space="preserve"> TA/DA Charges paid by Head Office is nil</t>
  </si>
  <si>
    <t xml:space="preserve"> TA/DA Charges paid by Chandigarh branch is Rs.6695/-</t>
  </si>
  <si>
    <t xml:space="preserve"> Programme expenditure paid by Head Office is nil</t>
  </si>
  <si>
    <t xml:space="preserve">  Programme expenditure paid by Shimla branch is Rs.3000/-</t>
  </si>
  <si>
    <t xml:space="preserve">  Professional fee and Consultancy fees</t>
  </si>
  <si>
    <t>Professional fee paid by Patna branch is Rs.1000/-</t>
  </si>
  <si>
    <t>Consultancy fee paid by Head Office is Rs.8500/-</t>
  </si>
  <si>
    <t xml:space="preserve">  Portal Charges paid by Head Office is nil</t>
  </si>
  <si>
    <t xml:space="preserve">  Portal Charges paid by Salem branch is Rs.1405/-</t>
  </si>
  <si>
    <t xml:space="preserve">  General Expenses paid by Head Office is nil</t>
  </si>
  <si>
    <t xml:space="preserve">  General Expenses paid by Salem branch is Rs.220/-</t>
  </si>
  <si>
    <t xml:space="preserve">  Payment of national level seminar by Head Office is nil</t>
  </si>
  <si>
    <t xml:space="preserve">  Payment of national level seminar by bhopal branch is Rs.20000/-</t>
  </si>
  <si>
    <t xml:space="preserve">  Payment of national level conference by Head Office is nil</t>
  </si>
  <si>
    <t xml:space="preserve">  Payment of national level conference by bhopal branch is Rs.85700/-</t>
  </si>
  <si>
    <t xml:space="preserve">  Photograph expenses by Head Office is nil</t>
  </si>
  <si>
    <t xml:space="preserve"> Photograph expenses by bhopal branch is Rs.3450/-</t>
  </si>
  <si>
    <t xml:space="preserve">  Accomodation charges by Head Office is nil</t>
  </si>
  <si>
    <t xml:space="preserve"> Accomodation charges by Thane branch is Rs.22500/-</t>
  </si>
  <si>
    <t xml:space="preserve">  Income tax paid by Head Office is Rs.87610/-</t>
  </si>
  <si>
    <t xml:space="preserve">  Income tax paid by Branches is nil</t>
  </si>
  <si>
    <t>Opening Cash in Hand</t>
  </si>
  <si>
    <t>Opening Cash at Bank</t>
  </si>
  <si>
    <t>Closing Cash in Hand</t>
  </si>
  <si>
    <t>Closing Cash at Bank</t>
  </si>
  <si>
    <t>There is no cash in hand in Head office and consolidated Cash in hand in all branches is Rs.150551/-</t>
  </si>
  <si>
    <t>Cash at Bank in HO is Rs.161487/- and Cash at Bank in all the branches is Rs.2178139/-</t>
  </si>
  <si>
    <t>Notes on Income and expenditure</t>
  </si>
  <si>
    <t>Printing and Stationery of all branches is Rs.55462/-</t>
  </si>
  <si>
    <t>Travelling and Conveyance of all branches is Rs.8030/-</t>
  </si>
  <si>
    <t>Legal Expenses</t>
  </si>
  <si>
    <t>Legal Expenses paid by Head Office is nil</t>
  </si>
  <si>
    <t>Legal Expenses paid by branches are as follows:</t>
  </si>
  <si>
    <t xml:space="preserve">  General Expenses paid by Udaipur branch is Rs.185/-</t>
  </si>
  <si>
    <t>To Expenses on National Conference</t>
  </si>
  <si>
    <t>TDS</t>
  </si>
  <si>
    <t>TDS paid by Head Office is nil</t>
  </si>
  <si>
    <t xml:space="preserve"> TDS paid by bhopal branch is Rs.2000/-</t>
  </si>
  <si>
    <t>Accounting Charges</t>
  </si>
  <si>
    <t>Accounting Charges paid by Head Office is nil</t>
  </si>
  <si>
    <t>Accounting Charges paid by Delhi Branch is Rs. 3000/-</t>
  </si>
  <si>
    <t>Bank Interest in HO is Rs.614445/- and in Branches it is Rs.204189/-</t>
  </si>
  <si>
    <t>Notes on Balance Sheet</t>
  </si>
  <si>
    <t>General Fund Account</t>
  </si>
  <si>
    <t>Capital fund as on 01.04.2017</t>
  </si>
  <si>
    <t>Corpus fund as on 31.03.2018</t>
  </si>
  <si>
    <t>Add</t>
  </si>
  <si>
    <t>Income tax refund</t>
  </si>
  <si>
    <t>Less</t>
  </si>
  <si>
    <t>Income tax paid</t>
  </si>
  <si>
    <t>a) General Fund of Head Office Account includes the following:</t>
  </si>
  <si>
    <t>b) General Fund of all Branches is Rs.2720785/-</t>
  </si>
  <si>
    <t xml:space="preserve">c) Excess of expenditure over income </t>
  </si>
  <si>
    <t>Excess of Income over expenditure of all the branches</t>
  </si>
  <si>
    <t xml:space="preserve">Excess of expenditure over income of Head office </t>
  </si>
  <si>
    <t>Net Excess of expenditure over income</t>
  </si>
  <si>
    <t>Membership fee payable to IAA by Branches is Rs.176925/-</t>
  </si>
  <si>
    <t>Loans and Advances of all the branches is Rs.21739/-</t>
  </si>
  <si>
    <t>Audit fees payable by Kolkata branch is Rs.11575/-</t>
  </si>
  <si>
    <t>Conference Fund of Chandigarh is Rs.247366/-</t>
  </si>
  <si>
    <t>Secretary expenses payable by Delhi Branch is Rs.3900/-</t>
  </si>
  <si>
    <t>Accounting charges payable by Delhi Branch is Rs.6000/-</t>
  </si>
  <si>
    <t>Legal fees payable by the Akola branch is Rs.4000/-</t>
  </si>
  <si>
    <t>Legal fees payable by the Delhi branch is Rs.7080/-</t>
  </si>
  <si>
    <t>Closing cash in hand of all the branches is Rs.41062/-</t>
  </si>
  <si>
    <t xml:space="preserve">Closing cash in hand </t>
  </si>
  <si>
    <t>Closing cash at bank of all the branches is Rs.41062/-</t>
  </si>
  <si>
    <t>Provision for Audit fees</t>
  </si>
  <si>
    <t>The Head Office has provided Rs.2500/- towards audit fees</t>
  </si>
  <si>
    <t>Monogram</t>
  </si>
  <si>
    <t>Fixed deposits of Head Office A/c is Rs.8715000/-</t>
  </si>
  <si>
    <t>Fixed deposits of all the branches is Rs.977664/-</t>
  </si>
  <si>
    <t>TDS on Fixed deposits of Head Office is Rs.56241/-</t>
  </si>
  <si>
    <t>TDS on fixed deposits of all the branches is Rs.32230/-</t>
  </si>
  <si>
    <t>Interest receivable on FDRs of Delhi Branch is Rs.11733/-</t>
  </si>
  <si>
    <t>Loans and Advances of Delhi Branch is Rs.2825/-</t>
  </si>
  <si>
    <t>Loans and Advances of Udaipur Branch is Rs.3695/-</t>
  </si>
  <si>
    <t>Head office has a fixed asset i.e., Monogram at Nominal value of Rs.1/-</t>
  </si>
  <si>
    <t xml:space="preserve">Membership fees received by all the branches </t>
  </si>
  <si>
    <t xml:space="preserve">Membership fees paid by all the branches </t>
  </si>
  <si>
    <t xml:space="preserve">Membership fees received by Head Office </t>
  </si>
  <si>
    <t>Life membership fees  of all the branches is Rs.561268/-</t>
  </si>
  <si>
    <t>Life membership fees received by all the branches is Rs.592250/-</t>
  </si>
  <si>
    <t>PAYMENTS</t>
  </si>
  <si>
    <t>By Excess of Expenditure over Income</t>
  </si>
  <si>
    <t>To Excess of Income over Expenditure</t>
  </si>
  <si>
    <t>To Life Membership fees received</t>
  </si>
  <si>
    <t xml:space="preserve">      Number x Rs.3600/-</t>
  </si>
  <si>
    <t>To Annual Membership fees received</t>
  </si>
  <si>
    <t xml:space="preserve">      Number x Rs.500/-</t>
  </si>
  <si>
    <t>By Catering, Food and snacks</t>
  </si>
  <si>
    <t>By Life Membership fees paid to HO</t>
  </si>
  <si>
    <t xml:space="preserve">      Number x Rs.2700/-</t>
  </si>
  <si>
    <t>By Annual Membership fees paid to HO</t>
  </si>
  <si>
    <t>By Internet and Website Maintenance</t>
  </si>
  <si>
    <t>By Seminar and Programmes</t>
  </si>
  <si>
    <t>By Felicitation charges and Momentoes</t>
  </si>
  <si>
    <t>By TDS on Bank Interest</t>
  </si>
  <si>
    <t>By Postage, Printing and Stationery</t>
  </si>
  <si>
    <t>NAME OF THE BRANCH</t>
  </si>
  <si>
    <t>Supplemantary Information:</t>
  </si>
  <si>
    <t>No.of bank accounts</t>
  </si>
  <si>
    <t>Dettails of all bank accounts</t>
  </si>
  <si>
    <t>Add: Additions</t>
  </si>
  <si>
    <t>BRANCH NAME</t>
  </si>
  <si>
    <t xml:space="preserve">To Receipts from </t>
  </si>
  <si>
    <t xml:space="preserve">      Sponsorship,Seminar,Programme </t>
  </si>
  <si>
    <t xml:space="preserve">By Receipts from </t>
  </si>
  <si>
    <t>To Postage, Printing and Stationery</t>
  </si>
  <si>
    <t>To Felicitation charges and Momentoes</t>
  </si>
  <si>
    <t>To Internet and Website Maintenance</t>
  </si>
  <si>
    <t>To Catering, Food and snacks</t>
  </si>
  <si>
    <t>To Seminar and Programmes</t>
  </si>
  <si>
    <t xml:space="preserve">By Life Membership fees </t>
  </si>
  <si>
    <t>By Annual Membership fees</t>
  </si>
  <si>
    <t>To Annual Membership fee</t>
  </si>
  <si>
    <t>To Life Membership fee</t>
  </si>
  <si>
    <t>Outstanding Expenses payable</t>
  </si>
  <si>
    <t>OR</t>
  </si>
  <si>
    <t xml:space="preserve">Add:  Excess of Income Over Expenditure </t>
  </si>
  <si>
    <t>Less: Excess of Expenditure Over Income</t>
  </si>
  <si>
    <t>No.of members as on 01.04.2019</t>
  </si>
  <si>
    <t>No. of members as on 31.03.2020</t>
  </si>
  <si>
    <t>CONSOLIDATED INCOME AND EXPENDITURE ACCOUNT FOR THE YEAR ENDED 31.03.2020</t>
  </si>
  <si>
    <t>RECEIPTS AND PAYMENTS ACCOUNT FOR THE YEAR ENDED 31.03.2020</t>
  </si>
  <si>
    <t>BALANCE SHEET AS ON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</si>
</sst>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1" fontId="2" fillId="0" borderId="4" xfId="0" applyNumberFormat="1" applyFont="1" applyBorder="1"/>
    <xf numFmtId="0" fontId="2" fillId="0" borderId="4" xfId="0" applyFont="1" applyBorder="1"/>
    <xf numFmtId="0" fontId="3" fillId="0" borderId="3" xfId="0" applyFont="1" applyBorder="1"/>
    <xf numFmtId="2" fontId="3" fillId="0" borderId="4" xfId="0" applyNumberFormat="1" applyFont="1" applyBorder="1"/>
    <xf numFmtId="0" fontId="3" fillId="0" borderId="6" xfId="0" applyFont="1" applyBorder="1" applyAlignment="1">
      <alignment horizontal="center"/>
    </xf>
    <xf numFmtId="2" fontId="3" fillId="0" borderId="2" xfId="0" applyNumberFormat="1" applyFont="1" applyBorder="1"/>
    <xf numFmtId="2" fontId="2" fillId="0" borderId="0" xfId="0" applyNumberFormat="1" applyFont="1"/>
    <xf numFmtId="2" fontId="3" fillId="0" borderId="0" xfId="0" applyNumberFormat="1" applyFont="1" applyBorder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1" fontId="3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8" xfId="0" applyFont="1" applyBorder="1"/>
    <xf numFmtId="1" fontId="3" fillId="0" borderId="5" xfId="0" applyNumberFormat="1" applyFont="1" applyBorder="1"/>
    <xf numFmtId="2" fontId="0" fillId="0" borderId="0" xfId="0" applyNumberFormat="1"/>
    <xf numFmtId="0" fontId="2" fillId="0" borderId="4" xfId="0" applyFont="1" applyFill="1" applyBorder="1" applyAlignment="1">
      <alignment horizontal="right"/>
    </xf>
    <xf numFmtId="0" fontId="2" fillId="0" borderId="3" xfId="0" applyFont="1" applyFill="1" applyBorder="1"/>
    <xf numFmtId="0" fontId="0" fillId="0" borderId="4" xfId="0" applyBorder="1"/>
    <xf numFmtId="0" fontId="2" fillId="0" borderId="5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" xfId="0" applyFont="1" applyFill="1" applyBorder="1"/>
    <xf numFmtId="2" fontId="2" fillId="0" borderId="5" xfId="0" applyNumberFormat="1" applyFont="1" applyFill="1" applyBorder="1"/>
    <xf numFmtId="0" fontId="2" fillId="0" borderId="4" xfId="0" applyFont="1" applyFill="1" applyBorder="1"/>
    <xf numFmtId="1" fontId="2" fillId="0" borderId="4" xfId="0" applyNumberFormat="1" applyFont="1" applyFill="1" applyBorder="1"/>
    <xf numFmtId="2" fontId="2" fillId="0" borderId="4" xfId="0" applyNumberFormat="1" applyFont="1" applyFill="1" applyBorder="1"/>
    <xf numFmtId="0" fontId="3" fillId="0" borderId="3" xfId="0" applyFont="1" applyFill="1" applyBorder="1"/>
    <xf numFmtId="0" fontId="2" fillId="0" borderId="0" xfId="0" applyFont="1" applyBorder="1"/>
    <xf numFmtId="1" fontId="3" fillId="0" borderId="2" xfId="0" applyNumberFormat="1" applyFont="1" applyBorder="1"/>
    <xf numFmtId="0" fontId="2" fillId="0" borderId="0" xfId="0" applyFont="1" applyAlignment="1">
      <alignment horizontal="center"/>
    </xf>
    <xf numFmtId="0" fontId="3" fillId="0" borderId="4" xfId="0" applyFont="1" applyFill="1" applyBorder="1"/>
    <xf numFmtId="1" fontId="3" fillId="0" borderId="4" xfId="0" applyNumberFormat="1" applyFont="1" applyFill="1" applyBorder="1"/>
    <xf numFmtId="0" fontId="2" fillId="0" borderId="7" xfId="0" applyFont="1" applyFill="1" applyBorder="1"/>
    <xf numFmtId="1" fontId="3" fillId="0" borderId="9" xfId="0" applyNumberFormat="1" applyFont="1" applyBorder="1"/>
    <xf numFmtId="0" fontId="4" fillId="0" borderId="5" xfId="0" applyFont="1" applyFill="1" applyBorder="1"/>
    <xf numFmtId="0" fontId="2" fillId="0" borderId="7" xfId="0" applyFont="1" applyBorder="1"/>
    <xf numFmtId="1" fontId="2" fillId="0" borderId="5" xfId="0" applyNumberFormat="1" applyFont="1" applyFill="1" applyBorder="1"/>
    <xf numFmtId="0" fontId="3" fillId="0" borderId="5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2" fillId="0" borderId="4" xfId="0" applyNumberFormat="1" applyFont="1" applyBorder="1" applyAlignment="1">
      <alignment horizontal="right"/>
    </xf>
    <xf numFmtId="0" fontId="0" fillId="0" borderId="0" xfId="0" applyFont="1"/>
    <xf numFmtId="1" fontId="3" fillId="0" borderId="7" xfId="0" applyNumberFormat="1" applyFont="1" applyBorder="1"/>
    <xf numFmtId="0" fontId="0" fillId="0" borderId="3" xfId="0" applyBorder="1"/>
    <xf numFmtId="0" fontId="6" fillId="0" borderId="14" xfId="0" applyFont="1" applyBorder="1" applyAlignment="1">
      <alignment horizontal="center"/>
    </xf>
    <xf numFmtId="0" fontId="0" fillId="0" borderId="15" xfId="0" applyBorder="1"/>
    <xf numFmtId="1" fontId="2" fillId="0" borderId="4" xfId="0" applyNumberFormat="1" applyFont="1" applyFill="1" applyBorder="1" applyAlignment="1">
      <alignment horizontal="right"/>
    </xf>
    <xf numFmtId="0" fontId="3" fillId="0" borderId="13" xfId="0" applyFont="1" applyBorder="1"/>
    <xf numFmtId="0" fontId="2" fillId="0" borderId="5" xfId="0" applyFont="1" applyBorder="1" applyAlignment="1">
      <alignment horizontal="left"/>
    </xf>
    <xf numFmtId="0" fontId="2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0" fontId="3" fillId="0" borderId="0" xfId="0" applyFont="1" applyBorder="1"/>
    <xf numFmtId="0" fontId="2" fillId="0" borderId="0" xfId="0" applyFont="1" applyFill="1" applyBorder="1" applyAlignment="1">
      <alignment horizontal="right"/>
    </xf>
    <xf numFmtId="1" fontId="3" fillId="0" borderId="0" xfId="0" applyNumberFormat="1" applyFont="1" applyBorder="1"/>
    <xf numFmtId="0" fontId="3" fillId="0" borderId="7" xfId="0" applyFont="1" applyBorder="1" applyAlignment="1">
      <alignment horizontal="center"/>
    </xf>
    <xf numFmtId="1" fontId="2" fillId="0" borderId="9" xfId="0" applyNumberFormat="1" applyFont="1" applyBorder="1"/>
    <xf numFmtId="1" fontId="2" fillId="0" borderId="2" xfId="0" applyNumberFormat="1" applyFont="1" applyBorder="1"/>
    <xf numFmtId="0" fontId="2" fillId="0" borderId="5" xfId="0" applyFont="1" applyFill="1" applyBorder="1"/>
    <xf numFmtId="1" fontId="2" fillId="0" borderId="7" xfId="0" applyNumberFormat="1" applyFont="1" applyFill="1" applyBorder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0" fontId="5" fillId="0" borderId="0" xfId="0" applyFont="1"/>
    <xf numFmtId="1" fontId="3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Border="1"/>
    <xf numFmtId="1" fontId="2" fillId="0" borderId="0" xfId="0" applyNumberFormat="1" applyFont="1" applyFill="1" applyBorder="1" applyAlignment="1">
      <alignment horizontal="right"/>
    </xf>
    <xf numFmtId="0" fontId="2" fillId="0" borderId="16" xfId="0" applyFont="1" applyFill="1" applyBorder="1"/>
    <xf numFmtId="0" fontId="7" fillId="0" borderId="0" xfId="0" applyFont="1"/>
    <xf numFmtId="0" fontId="2" fillId="0" borderId="16" xfId="0" applyFont="1" applyBorder="1"/>
    <xf numFmtId="0" fontId="0" fillId="0" borderId="16" xfId="0" applyBorder="1"/>
    <xf numFmtId="0" fontId="0" fillId="0" borderId="0" xfId="0" applyFill="1"/>
    <xf numFmtId="0" fontId="3" fillId="0" borderId="16" xfId="0" applyFont="1" applyBorder="1"/>
    <xf numFmtId="1" fontId="2" fillId="0" borderId="3" xfId="0" applyNumberFormat="1" applyFont="1" applyBorder="1"/>
    <xf numFmtId="0" fontId="6" fillId="0" borderId="0" xfId="0" applyFont="1"/>
    <xf numFmtId="9" fontId="0" fillId="0" borderId="0" xfId="0" applyNumberFormat="1"/>
    <xf numFmtId="0" fontId="8" fillId="0" borderId="17" xfId="0" applyFont="1" applyBorder="1" applyAlignment="1">
      <alignment wrapText="1"/>
    </xf>
    <xf numFmtId="0" fontId="3" fillId="0" borderId="7" xfId="0" applyFont="1" applyBorder="1"/>
    <xf numFmtId="1" fontId="3" fillId="0" borderId="16" xfId="0" applyNumberFormat="1" applyFont="1" applyBorder="1"/>
    <xf numFmtId="0" fontId="2" fillId="0" borderId="0" xfId="0" applyFont="1" applyFill="1" applyBorder="1"/>
    <xf numFmtId="1" fontId="2" fillId="0" borderId="16" xfId="0" applyNumberFormat="1" applyFont="1" applyBorder="1" applyAlignment="1">
      <alignment horizontal="right"/>
    </xf>
    <xf numFmtId="1" fontId="2" fillId="0" borderId="0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Border="1"/>
    <xf numFmtId="0" fontId="0" fillId="0" borderId="7" xfId="0" applyBorder="1"/>
    <xf numFmtId="0" fontId="5" fillId="0" borderId="4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Fill="1" applyBorder="1"/>
    <xf numFmtId="0" fontId="5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" fontId="2" fillId="0" borderId="3" xfId="0" applyNumberFormat="1" applyFont="1" applyFill="1" applyBorder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5" xfId="0" applyFont="1" applyBorder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049" name="Picture 1" descr="https://ssl.gstatic.com/ui/v1/icons/mail/images/cleardot.gif">
          <a:extLst>
            <a:ext uri="{FF2B5EF4-FFF2-40B4-BE49-F238E27FC236}">
              <a16:creationId xmlns:a16="http://schemas.microsoft.com/office/drawing/2014/main" id="{00000000-0008-0000-0E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033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92"/>
  <sheetViews>
    <sheetView zoomScale="130" zoomScaleNormal="130" workbookViewId="0">
      <selection activeCell="E10" sqref="E10"/>
    </sheetView>
  </sheetViews>
  <sheetFormatPr defaultRowHeight="14.25" x14ac:dyDescent="0.2"/>
  <cols>
    <col min="1" max="1" width="9.140625" style="1"/>
    <col min="2" max="2" width="35.42578125" style="1" customWidth="1"/>
    <col min="3" max="3" width="13.7109375" style="1" bestFit="1" customWidth="1"/>
    <col min="4" max="4" width="37.5703125" style="1" bestFit="1" customWidth="1"/>
    <col min="5" max="5" width="14.7109375" style="1" customWidth="1"/>
    <col min="6" max="6" width="11.140625" style="1" bestFit="1" customWidth="1"/>
    <col min="7" max="7" width="9.85546875" style="1" bestFit="1" customWidth="1"/>
    <col min="8" max="16384" width="9.140625" style="1"/>
  </cols>
  <sheetData>
    <row r="1" spans="2:8" ht="18" x14ac:dyDescent="0.25">
      <c r="B1" s="123" t="s">
        <v>0</v>
      </c>
      <c r="C1" s="123"/>
      <c r="D1" s="123"/>
      <c r="E1" s="123"/>
    </row>
    <row r="2" spans="2:8" ht="18" x14ac:dyDescent="0.25">
      <c r="B2" s="55"/>
      <c r="C2" s="55"/>
      <c r="D2" s="55"/>
      <c r="E2" s="55"/>
    </row>
    <row r="3" spans="2:8" x14ac:dyDescent="0.2">
      <c r="B3" s="124" t="s">
        <v>101</v>
      </c>
      <c r="C3" s="124"/>
      <c r="D3" s="124"/>
      <c r="E3" s="124"/>
    </row>
    <row r="4" spans="2:8" x14ac:dyDescent="0.2">
      <c r="B4" s="4" t="s">
        <v>1</v>
      </c>
      <c r="C4" s="4" t="s">
        <v>2</v>
      </c>
      <c r="D4" s="4" t="s">
        <v>3</v>
      </c>
      <c r="E4" s="4" t="s">
        <v>2</v>
      </c>
    </row>
    <row r="5" spans="2:8" x14ac:dyDescent="0.2">
      <c r="B5" s="82"/>
      <c r="C5" s="16"/>
      <c r="D5" s="16"/>
      <c r="E5" s="17"/>
    </row>
    <row r="6" spans="2:8" x14ac:dyDescent="0.2">
      <c r="B6" s="8" t="s">
        <v>4</v>
      </c>
      <c r="C6" s="25"/>
      <c r="D6" s="23" t="s">
        <v>18</v>
      </c>
      <c r="E6" s="25">
        <f>Schedules!D188</f>
        <v>650668</v>
      </c>
    </row>
    <row r="7" spans="2:8" x14ac:dyDescent="0.2">
      <c r="B7" s="5" t="s">
        <v>106</v>
      </c>
      <c r="C7" s="58">
        <f>Schedules!D23</f>
        <v>18342</v>
      </c>
      <c r="D7" s="7" t="s">
        <v>24</v>
      </c>
      <c r="E7" s="25">
        <f>Schedules!D200</f>
        <v>64662</v>
      </c>
    </row>
    <row r="8" spans="2:8" x14ac:dyDescent="0.2">
      <c r="B8" s="5" t="s">
        <v>108</v>
      </c>
      <c r="C8" s="58">
        <f>Schedules!D58</f>
        <v>2241327</v>
      </c>
      <c r="D8" s="5" t="s">
        <v>23</v>
      </c>
      <c r="E8" s="25">
        <f>Schedules!D207</f>
        <v>24030</v>
      </c>
    </row>
    <row r="9" spans="2:8" x14ac:dyDescent="0.2">
      <c r="B9" s="5" t="s">
        <v>17</v>
      </c>
      <c r="C9" s="58">
        <f>Schedules!D91</f>
        <v>749350</v>
      </c>
      <c r="D9" s="5" t="s">
        <v>5</v>
      </c>
      <c r="E9" s="25">
        <f>Schedules!D210</f>
        <v>90</v>
      </c>
    </row>
    <row r="10" spans="2:8" x14ac:dyDescent="0.2">
      <c r="B10" s="5" t="s">
        <v>15</v>
      </c>
      <c r="C10" s="58">
        <f>Schedules!D122</f>
        <v>156340</v>
      </c>
      <c r="D10" s="5" t="s">
        <v>6</v>
      </c>
      <c r="E10" s="25">
        <f>Schedules!D213</f>
        <v>5000</v>
      </c>
      <c r="H10" s="44"/>
    </row>
    <row r="11" spans="2:8" x14ac:dyDescent="0.2">
      <c r="B11" s="5" t="s">
        <v>213</v>
      </c>
      <c r="C11" s="58">
        <f>Schedules!D132</f>
        <v>600000</v>
      </c>
      <c r="D11" s="5" t="s">
        <v>7</v>
      </c>
      <c r="E11" s="25">
        <f>Schedules!D216</f>
        <v>2460</v>
      </c>
    </row>
    <row r="12" spans="2:8" x14ac:dyDescent="0.2">
      <c r="B12" s="5" t="s">
        <v>212</v>
      </c>
      <c r="C12" s="58">
        <f>3000+21051</f>
        <v>24051</v>
      </c>
      <c r="D12" s="7" t="s">
        <v>26</v>
      </c>
      <c r="E12" s="25">
        <f>Schedules!D220</f>
        <v>5535</v>
      </c>
    </row>
    <row r="13" spans="2:8" x14ac:dyDescent="0.2">
      <c r="B13" s="5" t="s">
        <v>207</v>
      </c>
      <c r="C13" s="96">
        <f>Schedules!D160</f>
        <v>144</v>
      </c>
      <c r="D13" s="7" t="s">
        <v>19</v>
      </c>
      <c r="E13" s="25">
        <f>Schedules!D224</f>
        <v>1987</v>
      </c>
    </row>
    <row r="14" spans="2:8" x14ac:dyDescent="0.2">
      <c r="B14" s="5" t="s">
        <v>209</v>
      </c>
      <c r="C14" s="5">
        <f>5000+6200+8000+7600+40200+10000+98400+121000</f>
        <v>296400</v>
      </c>
      <c r="D14" s="7" t="s">
        <v>20</v>
      </c>
      <c r="E14" s="25">
        <f>Schedules!D228</f>
        <v>3850</v>
      </c>
    </row>
    <row r="15" spans="2:8" x14ac:dyDescent="0.2">
      <c r="B15" s="5" t="s">
        <v>210</v>
      </c>
      <c r="C15" s="8"/>
      <c r="D15" s="7" t="s">
        <v>22</v>
      </c>
      <c r="E15" s="25">
        <f>Schedules!D247</f>
        <v>2931</v>
      </c>
    </row>
    <row r="16" spans="2:8" x14ac:dyDescent="0.2">
      <c r="B16" s="7"/>
      <c r="D16" s="7" t="s">
        <v>25</v>
      </c>
      <c r="E16" s="25">
        <f>Schedules!D256</f>
        <v>2489</v>
      </c>
    </row>
    <row r="17" spans="2:5" x14ac:dyDescent="0.2">
      <c r="B17" s="7"/>
      <c r="C17" s="103"/>
      <c r="D17" s="7" t="s">
        <v>27</v>
      </c>
      <c r="E17" s="25">
        <f>Schedules!D263</f>
        <v>7745</v>
      </c>
    </row>
    <row r="18" spans="2:5" x14ac:dyDescent="0.2">
      <c r="B18" s="7"/>
      <c r="D18" s="7" t="s">
        <v>30</v>
      </c>
      <c r="E18" s="25">
        <f>Schedules!D266</f>
        <v>1000</v>
      </c>
    </row>
    <row r="19" spans="2:5" x14ac:dyDescent="0.2">
      <c r="B19" s="7"/>
      <c r="C19" s="103"/>
      <c r="D19" s="7" t="s">
        <v>31</v>
      </c>
      <c r="E19" s="25">
        <f>Schedules!D273</f>
        <v>25240</v>
      </c>
    </row>
    <row r="20" spans="2:5" x14ac:dyDescent="0.2">
      <c r="B20" s="7"/>
      <c r="C20" s="104"/>
      <c r="D20" s="7" t="s">
        <v>214</v>
      </c>
      <c r="E20" s="25">
        <f>Schedules!D278</f>
        <v>670737</v>
      </c>
    </row>
    <row r="21" spans="2:5" x14ac:dyDescent="0.2">
      <c r="B21" s="7"/>
      <c r="C21" s="104"/>
      <c r="D21" s="7" t="s">
        <v>189</v>
      </c>
      <c r="E21" s="25">
        <f>Schedules!D283</f>
        <v>14888</v>
      </c>
    </row>
    <row r="22" spans="2:5" x14ac:dyDescent="0.2">
      <c r="B22" s="7"/>
      <c r="D22" s="7" t="s">
        <v>43</v>
      </c>
      <c r="E22" s="25">
        <f>Schedules!D290</f>
        <v>42798</v>
      </c>
    </row>
    <row r="23" spans="2:5" x14ac:dyDescent="0.2">
      <c r="B23" s="19"/>
      <c r="C23" s="73"/>
      <c r="D23" s="7" t="s">
        <v>40</v>
      </c>
      <c r="E23" s="25">
        <f>Schedules!D295</f>
        <v>16000</v>
      </c>
    </row>
    <row r="24" spans="2:5" x14ac:dyDescent="0.2">
      <c r="B24" s="7"/>
      <c r="C24" s="73"/>
      <c r="D24" s="7" t="s">
        <v>42</v>
      </c>
      <c r="E24" s="25">
        <f>Schedules!D298</f>
        <v>388</v>
      </c>
    </row>
    <row r="25" spans="2:5" x14ac:dyDescent="0.2">
      <c r="B25" s="7"/>
      <c r="C25" s="73"/>
      <c r="D25" s="7" t="s">
        <v>45</v>
      </c>
      <c r="E25" s="25">
        <f>Schedules!D301</f>
        <v>2100</v>
      </c>
    </row>
    <row r="26" spans="2:5" x14ac:dyDescent="0.2">
      <c r="B26" s="19"/>
      <c r="C26" s="73"/>
      <c r="D26" s="7" t="s">
        <v>52</v>
      </c>
      <c r="E26" s="25">
        <f>Schedules!D304</f>
        <v>5000</v>
      </c>
    </row>
    <row r="27" spans="2:5" x14ac:dyDescent="0.2">
      <c r="B27" s="19"/>
      <c r="C27" s="73"/>
      <c r="D27" s="7" t="s">
        <v>55</v>
      </c>
      <c r="E27" s="25">
        <f>Schedules!D308</f>
        <v>41730</v>
      </c>
    </row>
    <row r="28" spans="2:5" x14ac:dyDescent="0.2">
      <c r="B28" s="19"/>
      <c r="C28" s="73"/>
      <c r="D28" s="7" t="s">
        <v>119</v>
      </c>
      <c r="E28" s="25">
        <f>Schedules!D311</f>
        <v>15966</v>
      </c>
    </row>
    <row r="29" spans="2:5" x14ac:dyDescent="0.2">
      <c r="B29" s="8"/>
      <c r="C29" s="8"/>
      <c r="D29" s="7" t="s">
        <v>120</v>
      </c>
      <c r="E29" s="25">
        <f>Schedules!D314</f>
        <v>6000</v>
      </c>
    </row>
    <row r="30" spans="2:5" x14ac:dyDescent="0.2">
      <c r="B30" s="8"/>
      <c r="C30" s="8"/>
      <c r="D30" s="7" t="s">
        <v>121</v>
      </c>
      <c r="E30" s="25">
        <f>Schedules!D317</f>
        <v>6695</v>
      </c>
    </row>
    <row r="31" spans="2:5" x14ac:dyDescent="0.2">
      <c r="B31" s="8"/>
      <c r="C31" s="8"/>
      <c r="D31" s="7" t="s">
        <v>131</v>
      </c>
      <c r="E31" s="25">
        <f>Schedules!D320</f>
        <v>3000</v>
      </c>
    </row>
    <row r="32" spans="2:5" x14ac:dyDescent="0.2">
      <c r="B32" s="8"/>
      <c r="C32" s="8"/>
      <c r="D32" s="7" t="s">
        <v>145</v>
      </c>
      <c r="E32" s="25">
        <f>Schedules!D323</f>
        <v>1000</v>
      </c>
    </row>
    <row r="33" spans="2:8" x14ac:dyDescent="0.2">
      <c r="B33" s="8"/>
      <c r="C33" s="8"/>
      <c r="D33" s="7" t="s">
        <v>151</v>
      </c>
      <c r="E33" s="25">
        <f>Schedules!D326</f>
        <v>1405</v>
      </c>
    </row>
    <row r="34" spans="2:8" x14ac:dyDescent="0.2">
      <c r="B34" s="8"/>
      <c r="C34" s="8"/>
      <c r="D34" s="7" t="s">
        <v>153</v>
      </c>
      <c r="E34" s="25">
        <f>Schedules!D329</f>
        <v>220</v>
      </c>
    </row>
    <row r="35" spans="2:8" x14ac:dyDescent="0.2">
      <c r="B35" s="8"/>
      <c r="C35" s="8"/>
      <c r="D35" s="7" t="s">
        <v>168</v>
      </c>
      <c r="E35" s="25">
        <f>Schedules!D332</f>
        <v>20000</v>
      </c>
    </row>
    <row r="36" spans="2:8" x14ac:dyDescent="0.2">
      <c r="B36" s="8"/>
      <c r="C36" s="8"/>
      <c r="D36" s="7" t="s">
        <v>169</v>
      </c>
      <c r="E36" s="25">
        <f>Schedules!D335</f>
        <v>85700</v>
      </c>
    </row>
    <row r="37" spans="2:8" x14ac:dyDescent="0.2">
      <c r="B37" s="8"/>
      <c r="C37" s="8"/>
      <c r="D37" s="7" t="s">
        <v>167</v>
      </c>
      <c r="E37" s="25">
        <f>Schedules!D338</f>
        <v>3450</v>
      </c>
    </row>
    <row r="38" spans="2:8" x14ac:dyDescent="0.2">
      <c r="B38" s="8"/>
      <c r="C38" s="8"/>
      <c r="D38" s="7" t="s">
        <v>215</v>
      </c>
      <c r="E38" s="25">
        <f>Schedules!D341</f>
        <v>22500</v>
      </c>
    </row>
    <row r="39" spans="2:8" x14ac:dyDescent="0.2">
      <c r="B39" s="8"/>
      <c r="C39" s="8"/>
      <c r="D39" s="7"/>
      <c r="E39" s="25"/>
    </row>
    <row r="40" spans="2:8" x14ac:dyDescent="0.2">
      <c r="B40" s="8"/>
      <c r="C40" s="8"/>
      <c r="D40" s="19" t="s">
        <v>9</v>
      </c>
      <c r="E40" s="25"/>
    </row>
    <row r="41" spans="2:8" x14ac:dyDescent="0.2">
      <c r="B41" s="8"/>
      <c r="C41" s="8"/>
      <c r="D41" s="7" t="s">
        <v>106</v>
      </c>
      <c r="E41" s="25">
        <f>Schedules!D360</f>
        <v>150551</v>
      </c>
    </row>
    <row r="42" spans="2:8" x14ac:dyDescent="0.2">
      <c r="B42" s="8"/>
      <c r="C42" s="8"/>
      <c r="D42" s="7" t="s">
        <v>107</v>
      </c>
      <c r="E42" s="25">
        <f>Schedules!D395</f>
        <v>2178139</v>
      </c>
    </row>
    <row r="43" spans="2:8" x14ac:dyDescent="0.2">
      <c r="B43" s="10" t="s">
        <v>12</v>
      </c>
      <c r="C43" s="45">
        <f>SUM(C7:C42)</f>
        <v>4085954</v>
      </c>
      <c r="D43" s="4" t="s">
        <v>12</v>
      </c>
      <c r="E43" s="45">
        <f>SUM(E6:E42)</f>
        <v>4085954</v>
      </c>
      <c r="F43" s="84">
        <f>C43-E43</f>
        <v>0</v>
      </c>
    </row>
    <row r="46" spans="2:8" x14ac:dyDescent="0.2">
      <c r="B46" s="15"/>
      <c r="C46" s="15"/>
      <c r="H46" s="84"/>
    </row>
    <row r="128" spans="6:7" x14ac:dyDescent="0.2">
      <c r="F128" s="12"/>
      <c r="G128" s="12"/>
    </row>
    <row r="192" spans="6:6" x14ac:dyDescent="0.2">
      <c r="F192" s="12" t="e">
        <f>#REF!-#REF!</f>
        <v>#REF!</v>
      </c>
    </row>
  </sheetData>
  <mergeCells count="2">
    <mergeCell ref="B1:E1"/>
    <mergeCell ref="B3:E3"/>
  </mergeCells>
  <pageMargins left="0.57999999999999996" right="0.24" top="0.75" bottom="0.18" header="0.3" footer="0.3"/>
  <pageSetup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3"/>
  <sheetViews>
    <sheetView zoomScale="130" zoomScaleNormal="130" workbookViewId="0">
      <selection activeCell="C22" sqref="C22"/>
    </sheetView>
  </sheetViews>
  <sheetFormatPr defaultRowHeight="14.25" x14ac:dyDescent="0.2"/>
  <cols>
    <col min="1" max="1" width="9.140625" style="1"/>
    <col min="2" max="2" width="38" style="1" customWidth="1"/>
    <col min="3" max="3" width="11.28515625" style="1" customWidth="1"/>
    <col min="4" max="4" width="13.28515625" style="1" bestFit="1" customWidth="1"/>
    <col min="5" max="5" width="25.42578125" style="1" customWidth="1"/>
    <col min="6" max="6" width="10.5703125" style="1" customWidth="1"/>
    <col min="7" max="7" width="13.7109375" style="1" bestFit="1" customWidth="1"/>
    <col min="8" max="8" width="11.140625" style="1" bestFit="1" customWidth="1"/>
    <col min="9" max="9" width="9.140625" style="1"/>
    <col min="10" max="10" width="9.42578125" style="1" bestFit="1" customWidth="1"/>
    <col min="11" max="16384" width="9.140625" style="1"/>
  </cols>
  <sheetData>
    <row r="1" spans="2:9" ht="18" x14ac:dyDescent="0.25">
      <c r="B1" s="123" t="s">
        <v>86</v>
      </c>
      <c r="C1" s="123"/>
      <c r="D1" s="123"/>
      <c r="E1" s="123"/>
      <c r="F1" s="123"/>
      <c r="G1" s="123"/>
    </row>
    <row r="2" spans="2:9" x14ac:dyDescent="0.2">
      <c r="B2" s="125" t="s">
        <v>432</v>
      </c>
      <c r="C2" s="125"/>
      <c r="D2" s="125"/>
      <c r="E2" s="125"/>
      <c r="F2" s="125"/>
      <c r="G2" s="125"/>
    </row>
    <row r="3" spans="2:9" x14ac:dyDescent="0.2">
      <c r="B3" s="125" t="s">
        <v>453</v>
      </c>
      <c r="C3" s="125"/>
      <c r="D3" s="125"/>
      <c r="E3" s="125"/>
      <c r="F3" s="125"/>
      <c r="G3" s="125"/>
    </row>
    <row r="4" spans="2:9" x14ac:dyDescent="0.2">
      <c r="B4" s="36" t="s">
        <v>87</v>
      </c>
      <c r="C4" s="126" t="s">
        <v>2</v>
      </c>
      <c r="D4" s="127"/>
      <c r="E4" s="36" t="s">
        <v>88</v>
      </c>
      <c r="F4" s="126" t="s">
        <v>2</v>
      </c>
      <c r="G4" s="127"/>
    </row>
    <row r="5" spans="2:9" x14ac:dyDescent="0.2">
      <c r="B5" s="132" t="s">
        <v>89</v>
      </c>
      <c r="C5" s="51"/>
      <c r="D5" s="39"/>
      <c r="E5" s="79" t="s">
        <v>10</v>
      </c>
      <c r="F5" s="53"/>
      <c r="G5" s="53"/>
    </row>
    <row r="6" spans="2:9" x14ac:dyDescent="0.2">
      <c r="B6" s="32" t="s">
        <v>90</v>
      </c>
      <c r="C6" s="41"/>
      <c r="D6" s="42"/>
      <c r="E6" s="40" t="s">
        <v>14</v>
      </c>
      <c r="F6" s="80"/>
      <c r="G6" s="41"/>
    </row>
    <row r="7" spans="2:9" x14ac:dyDescent="0.2">
      <c r="B7" s="32" t="s">
        <v>447</v>
      </c>
      <c r="C7" s="40"/>
      <c r="D7" s="42"/>
      <c r="F7" s="40"/>
      <c r="G7" s="41"/>
    </row>
    <row r="8" spans="2:9" x14ac:dyDescent="0.2">
      <c r="B8" s="32" t="s">
        <v>446</v>
      </c>
      <c r="C8" s="118"/>
      <c r="D8" s="41"/>
      <c r="E8" s="40" t="s">
        <v>94</v>
      </c>
      <c r="F8" s="40"/>
      <c r="G8" s="41"/>
    </row>
    <row r="9" spans="2:9" x14ac:dyDescent="0.2">
      <c r="B9" s="32" t="s">
        <v>448</v>
      </c>
      <c r="C9" s="41"/>
      <c r="D9" s="41"/>
      <c r="E9" s="102"/>
      <c r="F9" s="40"/>
      <c r="G9" s="41"/>
    </row>
    <row r="10" spans="2:9" x14ac:dyDescent="0.2">
      <c r="B10" s="5"/>
      <c r="C10" s="7"/>
      <c r="D10" s="41"/>
      <c r="F10" s="7"/>
      <c r="G10" s="7"/>
    </row>
    <row r="11" spans="2:9" x14ac:dyDescent="0.2">
      <c r="B11" s="32" t="s">
        <v>93</v>
      </c>
      <c r="C11" s="7"/>
      <c r="D11" s="40"/>
      <c r="E11" s="40" t="s">
        <v>95</v>
      </c>
      <c r="F11" s="7"/>
      <c r="G11" s="7"/>
    </row>
    <row r="12" spans="2:9" x14ac:dyDescent="0.2">
      <c r="B12" s="5"/>
      <c r="C12" s="7"/>
      <c r="D12" s="40"/>
      <c r="F12" s="7"/>
      <c r="G12" s="7"/>
    </row>
    <row r="13" spans="2:9" x14ac:dyDescent="0.2">
      <c r="B13" s="32" t="s">
        <v>97</v>
      </c>
      <c r="C13" s="7"/>
      <c r="D13" s="90"/>
      <c r="E13" s="7" t="s">
        <v>205</v>
      </c>
      <c r="F13" s="7"/>
      <c r="G13" s="7"/>
      <c r="I13" s="84"/>
    </row>
    <row r="14" spans="2:9" x14ac:dyDescent="0.2">
      <c r="B14" s="5"/>
      <c r="C14" s="7"/>
      <c r="D14" s="90"/>
      <c r="F14" s="7"/>
      <c r="G14" s="7"/>
    </row>
    <row r="15" spans="2:9" x14ac:dyDescent="0.2">
      <c r="B15" s="32" t="s">
        <v>445</v>
      </c>
      <c r="C15" s="7"/>
      <c r="D15" s="90"/>
      <c r="E15" s="7" t="s">
        <v>204</v>
      </c>
      <c r="F15" s="7"/>
      <c r="G15" s="7"/>
    </row>
    <row r="16" spans="2:9" x14ac:dyDescent="0.2">
      <c r="B16" s="32"/>
      <c r="C16" s="7"/>
      <c r="D16" s="90"/>
      <c r="E16" s="52"/>
      <c r="F16" s="52"/>
      <c r="G16" s="52"/>
    </row>
    <row r="17" spans="1:8" x14ac:dyDescent="0.2">
      <c r="B17" s="10" t="s">
        <v>12</v>
      </c>
      <c r="C17" s="68"/>
      <c r="D17" s="77">
        <f>SUM(D5:D16)</f>
        <v>0</v>
      </c>
      <c r="E17" s="4" t="s">
        <v>12</v>
      </c>
      <c r="F17" s="68"/>
      <c r="G17" s="77">
        <f>SUM(G5:G16)</f>
        <v>0</v>
      </c>
      <c r="H17" s="84">
        <f>D17-G17</f>
        <v>0</v>
      </c>
    </row>
    <row r="18" spans="1:8" x14ac:dyDescent="0.2">
      <c r="B18" s="106"/>
      <c r="C18" s="106"/>
      <c r="D18" s="13"/>
      <c r="E18" s="14"/>
      <c r="F18" s="14"/>
      <c r="G18" s="14"/>
    </row>
    <row r="21" spans="1:8" x14ac:dyDescent="0.2">
      <c r="H21" s="84"/>
    </row>
    <row r="24" spans="1:8" x14ac:dyDescent="0.2">
      <c r="B24" s="14"/>
      <c r="C24" s="14"/>
      <c r="D24" s="14"/>
    </row>
    <row r="25" spans="1:8" x14ac:dyDescent="0.2">
      <c r="G25" s="46"/>
    </row>
    <row r="28" spans="1:8" x14ac:dyDescent="0.2">
      <c r="A28" s="1" t="s">
        <v>162</v>
      </c>
    </row>
    <row r="29" spans="1:8" x14ac:dyDescent="0.2">
      <c r="B29" s="1" t="s">
        <v>163</v>
      </c>
    </row>
    <row r="31" spans="1:8" x14ac:dyDescent="0.2">
      <c r="B31" s="15"/>
      <c r="C31" s="15"/>
      <c r="D31" s="46"/>
    </row>
    <row r="53" spans="9:10" x14ac:dyDescent="0.2">
      <c r="J53" s="1">
        <v>1374175</v>
      </c>
    </row>
    <row r="62" spans="9:10" x14ac:dyDescent="0.2">
      <c r="I62" s="44"/>
    </row>
    <row r="71" spans="8:8" x14ac:dyDescent="0.2">
      <c r="H71" s="12">
        <f>D17-G17</f>
        <v>0</v>
      </c>
    </row>
    <row r="73" spans="8:8" x14ac:dyDescent="0.2">
      <c r="H73" s="12"/>
    </row>
  </sheetData>
  <mergeCells count="5">
    <mergeCell ref="B1:G1"/>
    <mergeCell ref="B3:G3"/>
    <mergeCell ref="C4:D4"/>
    <mergeCell ref="F4:G4"/>
    <mergeCell ref="B2:G2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932"/>
  <sheetViews>
    <sheetView topLeftCell="A192" zoomScale="130" zoomScaleNormal="130" workbookViewId="0">
      <selection activeCell="B215" sqref="B215"/>
    </sheetView>
  </sheetViews>
  <sheetFormatPr defaultRowHeight="15" x14ac:dyDescent="0.25"/>
  <cols>
    <col min="2" max="2" width="41" bestFit="1" customWidth="1"/>
    <col min="3" max="3" width="15" customWidth="1"/>
    <col min="4" max="4" width="12.7109375" customWidth="1"/>
  </cols>
  <sheetData>
    <row r="2" spans="2:5" x14ac:dyDescent="0.25">
      <c r="B2" s="131" t="s">
        <v>86</v>
      </c>
      <c r="C2" s="131"/>
      <c r="D2" s="131"/>
    </row>
    <row r="3" spans="2:5" x14ac:dyDescent="0.25">
      <c r="B3" s="131" t="s">
        <v>116</v>
      </c>
      <c r="C3" s="131"/>
      <c r="D3" s="131"/>
    </row>
    <row r="4" spans="2:5" x14ac:dyDescent="0.25">
      <c r="B4" s="131" t="s">
        <v>113</v>
      </c>
      <c r="C4" s="131"/>
      <c r="D4" s="131"/>
    </row>
    <row r="5" spans="2:5" ht="15.75" thickBot="1" x14ac:dyDescent="0.3"/>
    <row r="6" spans="2:5" ht="21.75" thickBot="1" x14ac:dyDescent="0.4">
      <c r="B6" s="128" t="s">
        <v>105</v>
      </c>
      <c r="C6" s="129"/>
      <c r="D6" s="130"/>
      <c r="E6" s="63"/>
    </row>
    <row r="7" spans="2:5" ht="21" x14ac:dyDescent="0.35">
      <c r="B7" s="62"/>
      <c r="C7" s="62"/>
      <c r="D7" s="62"/>
      <c r="E7" s="61"/>
    </row>
    <row r="8" spans="2:5" x14ac:dyDescent="0.25">
      <c r="B8" s="8" t="s">
        <v>10</v>
      </c>
      <c r="C8" s="25"/>
      <c r="D8" s="16"/>
    </row>
    <row r="9" spans="2:5" x14ac:dyDescent="0.25">
      <c r="B9" s="5" t="s">
        <v>129</v>
      </c>
      <c r="C9" s="25"/>
      <c r="D9" s="16"/>
    </row>
    <row r="10" spans="2:5" x14ac:dyDescent="0.25">
      <c r="B10" s="7" t="s">
        <v>13</v>
      </c>
      <c r="C10" s="25"/>
      <c r="D10" s="16"/>
    </row>
    <row r="11" spans="2:5" x14ac:dyDescent="0.25">
      <c r="B11" s="7" t="s">
        <v>16</v>
      </c>
      <c r="C11" s="25"/>
      <c r="D11" s="16"/>
    </row>
    <row r="12" spans="2:5" x14ac:dyDescent="0.25">
      <c r="B12" s="7" t="s">
        <v>141</v>
      </c>
      <c r="C12" s="25"/>
      <c r="D12" s="16"/>
    </row>
    <row r="13" spans="2:5" x14ac:dyDescent="0.25">
      <c r="B13" s="7" t="s">
        <v>198</v>
      </c>
      <c r="C13" s="25"/>
      <c r="D13" s="16"/>
    </row>
    <row r="14" spans="2:5" x14ac:dyDescent="0.25">
      <c r="B14" s="7" t="s">
        <v>21</v>
      </c>
      <c r="C14" s="25"/>
      <c r="D14" s="16"/>
    </row>
    <row r="15" spans="2:5" x14ac:dyDescent="0.25">
      <c r="B15" s="7" t="s">
        <v>159</v>
      </c>
      <c r="C15" s="25"/>
      <c r="D15" s="16"/>
    </row>
    <row r="16" spans="2:5" x14ac:dyDescent="0.25">
      <c r="B16" s="7" t="s">
        <v>174</v>
      </c>
      <c r="C16" s="25"/>
      <c r="D16" s="16"/>
    </row>
    <row r="17" spans="2:4" x14ac:dyDescent="0.25">
      <c r="B17" s="7" t="s">
        <v>37</v>
      </c>
      <c r="C17" s="25"/>
      <c r="D17" s="16"/>
    </row>
    <row r="18" spans="2:4" x14ac:dyDescent="0.25">
      <c r="B18" s="7" t="s">
        <v>134</v>
      </c>
      <c r="C18" s="25"/>
      <c r="D18" s="16"/>
    </row>
    <row r="19" spans="2:4" x14ac:dyDescent="0.25">
      <c r="B19" s="7" t="s">
        <v>176</v>
      </c>
      <c r="C19" s="25"/>
      <c r="D19" s="16"/>
    </row>
    <row r="20" spans="2:4" x14ac:dyDescent="0.25">
      <c r="B20" s="7" t="s">
        <v>38</v>
      </c>
      <c r="C20" s="25"/>
      <c r="D20" s="16"/>
    </row>
    <row r="21" spans="2:4" x14ac:dyDescent="0.25">
      <c r="B21" s="7" t="s">
        <v>41</v>
      </c>
      <c r="C21" s="25"/>
      <c r="D21" s="16"/>
    </row>
    <row r="22" spans="2:4" x14ac:dyDescent="0.25">
      <c r="B22" s="7" t="s">
        <v>47</v>
      </c>
      <c r="C22" s="25"/>
      <c r="D22" s="16"/>
    </row>
    <row r="23" spans="2:4" x14ac:dyDescent="0.25">
      <c r="B23" s="7" t="s">
        <v>53</v>
      </c>
      <c r="C23" s="24"/>
      <c r="D23" s="18">
        <f>SUM(C8:C23)</f>
        <v>0</v>
      </c>
    </row>
    <row r="24" spans="2:4" x14ac:dyDescent="0.25">
      <c r="B24" s="5"/>
      <c r="C24" s="25"/>
      <c r="D24" s="18"/>
    </row>
    <row r="25" spans="2:4" x14ac:dyDescent="0.25">
      <c r="B25" s="8" t="s">
        <v>14</v>
      </c>
      <c r="C25" s="25"/>
      <c r="D25" s="6"/>
    </row>
    <row r="26" spans="2:4" x14ac:dyDescent="0.25">
      <c r="B26" s="5" t="s">
        <v>218</v>
      </c>
      <c r="C26" s="25"/>
      <c r="D26" s="6"/>
    </row>
    <row r="27" spans="2:4" x14ac:dyDescent="0.25">
      <c r="B27" s="5" t="s">
        <v>129</v>
      </c>
      <c r="C27" s="25"/>
      <c r="D27" s="6"/>
    </row>
    <row r="28" spans="2:4" x14ac:dyDescent="0.25">
      <c r="B28" s="5" t="s">
        <v>143</v>
      </c>
      <c r="C28" s="25"/>
      <c r="D28" s="6"/>
    </row>
    <row r="29" spans="2:4" x14ac:dyDescent="0.25">
      <c r="B29" s="7" t="s">
        <v>13</v>
      </c>
      <c r="C29" s="25"/>
      <c r="D29" s="6"/>
    </row>
    <row r="30" spans="2:4" x14ac:dyDescent="0.25">
      <c r="B30" s="7" t="s">
        <v>16</v>
      </c>
      <c r="C30" s="25"/>
      <c r="D30" s="6"/>
    </row>
    <row r="31" spans="2:4" x14ac:dyDescent="0.25">
      <c r="B31" s="5" t="s">
        <v>141</v>
      </c>
      <c r="C31" s="25"/>
      <c r="D31" s="6"/>
    </row>
    <row r="32" spans="2:4" x14ac:dyDescent="0.25">
      <c r="B32" s="5" t="s">
        <v>198</v>
      </c>
      <c r="C32" s="25"/>
      <c r="D32" s="6"/>
    </row>
    <row r="33" spans="2:4" x14ac:dyDescent="0.25">
      <c r="B33" s="5" t="s">
        <v>160</v>
      </c>
      <c r="C33" s="25"/>
      <c r="D33" s="6"/>
    </row>
    <row r="34" spans="2:4" x14ac:dyDescent="0.25">
      <c r="B34" s="5" t="s">
        <v>21</v>
      </c>
      <c r="C34" s="25"/>
      <c r="D34" s="6"/>
    </row>
    <row r="35" spans="2:4" x14ac:dyDescent="0.25">
      <c r="B35" s="5" t="s">
        <v>117</v>
      </c>
      <c r="C35" s="25"/>
      <c r="D35" s="6"/>
    </row>
    <row r="36" spans="2:4" x14ac:dyDescent="0.25">
      <c r="B36" s="7" t="s">
        <v>159</v>
      </c>
      <c r="C36" s="25"/>
      <c r="D36" s="6"/>
    </row>
    <row r="37" spans="2:4" x14ac:dyDescent="0.25">
      <c r="B37" s="5" t="s">
        <v>32</v>
      </c>
      <c r="C37" s="25"/>
      <c r="D37" s="6"/>
    </row>
    <row r="38" spans="2:4" x14ac:dyDescent="0.25">
      <c r="B38" s="7" t="s">
        <v>174</v>
      </c>
      <c r="C38" s="25"/>
      <c r="D38" s="6"/>
    </row>
    <row r="39" spans="2:4" x14ac:dyDescent="0.25">
      <c r="B39" s="5" t="s">
        <v>37</v>
      </c>
      <c r="C39" s="25"/>
      <c r="D39" s="6"/>
    </row>
    <row r="40" spans="2:4" x14ac:dyDescent="0.25">
      <c r="B40" s="5" t="s">
        <v>134</v>
      </c>
      <c r="C40" s="25"/>
      <c r="D40" s="6"/>
    </row>
    <row r="41" spans="2:4" x14ac:dyDescent="0.25">
      <c r="B41" s="5" t="s">
        <v>133</v>
      </c>
      <c r="C41" s="25"/>
      <c r="D41" s="6"/>
    </row>
    <row r="42" spans="2:4" x14ac:dyDescent="0.25">
      <c r="B42" s="5" t="s">
        <v>140</v>
      </c>
      <c r="C42" s="25"/>
      <c r="D42" s="6"/>
    </row>
    <row r="43" spans="2:4" x14ac:dyDescent="0.25">
      <c r="B43" s="7" t="s">
        <v>176</v>
      </c>
      <c r="C43" s="25"/>
      <c r="D43" s="6"/>
    </row>
    <row r="44" spans="2:4" x14ac:dyDescent="0.25">
      <c r="B44" s="5" t="s">
        <v>38</v>
      </c>
      <c r="C44" s="25"/>
      <c r="D44" s="6"/>
    </row>
    <row r="45" spans="2:4" x14ac:dyDescent="0.25">
      <c r="B45" s="5" t="s">
        <v>41</v>
      </c>
      <c r="C45" s="25"/>
      <c r="D45" s="6"/>
    </row>
    <row r="46" spans="2:4" x14ac:dyDescent="0.25">
      <c r="B46" s="5" t="s">
        <v>156</v>
      </c>
      <c r="C46" s="25"/>
      <c r="D46" s="6"/>
    </row>
    <row r="47" spans="2:4" x14ac:dyDescent="0.25">
      <c r="B47" s="5" t="s">
        <v>127</v>
      </c>
      <c r="C47" s="25"/>
      <c r="D47" s="6"/>
    </row>
    <row r="48" spans="2:4" x14ac:dyDescent="0.25">
      <c r="B48" s="5" t="s">
        <v>157</v>
      </c>
      <c r="C48" s="25"/>
      <c r="D48" s="6"/>
    </row>
    <row r="49" spans="2:5" x14ac:dyDescent="0.25">
      <c r="B49" s="5" t="s">
        <v>144</v>
      </c>
      <c r="C49" s="25"/>
      <c r="D49" s="6"/>
    </row>
    <row r="50" spans="2:5" x14ac:dyDescent="0.25">
      <c r="B50" s="5" t="s">
        <v>161</v>
      </c>
      <c r="C50" s="25"/>
      <c r="D50" s="6"/>
    </row>
    <row r="51" spans="2:5" x14ac:dyDescent="0.25">
      <c r="B51" s="5" t="s">
        <v>139</v>
      </c>
      <c r="C51" s="25"/>
      <c r="D51" s="6"/>
    </row>
    <row r="52" spans="2:5" x14ac:dyDescent="0.25">
      <c r="B52" s="5" t="s">
        <v>137</v>
      </c>
      <c r="C52" s="25"/>
      <c r="D52" s="6"/>
    </row>
    <row r="53" spans="2:5" x14ac:dyDescent="0.25">
      <c r="B53" s="5" t="s">
        <v>46</v>
      </c>
      <c r="C53" s="25"/>
      <c r="D53" s="6"/>
    </row>
    <row r="54" spans="2:5" x14ac:dyDescent="0.25">
      <c r="B54" s="5" t="s">
        <v>130</v>
      </c>
      <c r="C54" s="25"/>
      <c r="D54" s="6"/>
    </row>
    <row r="55" spans="2:5" x14ac:dyDescent="0.25">
      <c r="B55" s="5" t="s">
        <v>47</v>
      </c>
      <c r="C55" s="25"/>
      <c r="D55" s="6"/>
    </row>
    <row r="56" spans="2:5" x14ac:dyDescent="0.25">
      <c r="B56" s="5" t="s">
        <v>142</v>
      </c>
      <c r="C56" s="25"/>
      <c r="D56" s="6"/>
    </row>
    <row r="57" spans="2:5" x14ac:dyDescent="0.25">
      <c r="B57" s="5" t="s">
        <v>175</v>
      </c>
      <c r="C57" s="25"/>
      <c r="D57" s="6"/>
    </row>
    <row r="58" spans="2:5" x14ac:dyDescent="0.25">
      <c r="B58" s="5" t="s">
        <v>128</v>
      </c>
      <c r="C58" s="25"/>
      <c r="D58" s="6"/>
    </row>
    <row r="59" spans="2:5" x14ac:dyDescent="0.25">
      <c r="B59" s="5" t="s">
        <v>53</v>
      </c>
      <c r="C59" s="25"/>
      <c r="D59" s="20">
        <f>SUM(C26:C59)</f>
        <v>0</v>
      </c>
    </row>
    <row r="60" spans="2:5" x14ac:dyDescent="0.25">
      <c r="B60" s="61"/>
      <c r="C60" s="61"/>
      <c r="D60" s="61"/>
      <c r="E60" s="61"/>
    </row>
    <row r="61" spans="2:5" x14ac:dyDescent="0.25">
      <c r="B61" s="8" t="s">
        <v>17</v>
      </c>
      <c r="C61" s="25"/>
      <c r="D61" s="20"/>
    </row>
    <row r="62" spans="2:5" x14ac:dyDescent="0.25">
      <c r="B62" s="5" t="s">
        <v>218</v>
      </c>
      <c r="C62" s="25"/>
      <c r="D62" s="20"/>
    </row>
    <row r="63" spans="2:5" x14ac:dyDescent="0.25">
      <c r="B63" s="5" t="s">
        <v>129</v>
      </c>
      <c r="C63" s="25"/>
      <c r="D63" s="20"/>
    </row>
    <row r="64" spans="2:5" x14ac:dyDescent="0.25">
      <c r="B64" s="5" t="s">
        <v>143</v>
      </c>
      <c r="C64" s="25"/>
      <c r="D64" s="20"/>
    </row>
    <row r="65" spans="2:6" x14ac:dyDescent="0.25">
      <c r="B65" s="5" t="s">
        <v>13</v>
      </c>
      <c r="C65" s="25"/>
      <c r="D65" s="20"/>
    </row>
    <row r="66" spans="2:6" x14ac:dyDescent="0.25">
      <c r="B66" s="7" t="s">
        <v>16</v>
      </c>
      <c r="C66" s="25"/>
      <c r="D66" s="20"/>
    </row>
    <row r="67" spans="2:6" x14ac:dyDescent="0.25">
      <c r="B67" s="5" t="s">
        <v>28</v>
      </c>
      <c r="C67" s="25"/>
      <c r="D67" s="20"/>
    </row>
    <row r="68" spans="2:6" x14ac:dyDescent="0.25">
      <c r="B68" s="5" t="s">
        <v>141</v>
      </c>
      <c r="C68" s="25"/>
      <c r="D68" s="20"/>
    </row>
    <row r="69" spans="2:6" x14ac:dyDescent="0.25">
      <c r="B69" s="5" t="s">
        <v>198</v>
      </c>
      <c r="C69" s="25"/>
      <c r="D69" s="20"/>
    </row>
    <row r="70" spans="2:6" x14ac:dyDescent="0.25">
      <c r="B70" s="5" t="s">
        <v>160</v>
      </c>
      <c r="C70" s="25"/>
      <c r="D70" s="20"/>
    </row>
    <row r="71" spans="2:6" x14ac:dyDescent="0.25">
      <c r="B71" s="5" t="s">
        <v>21</v>
      </c>
      <c r="C71" s="25"/>
      <c r="D71" s="20"/>
      <c r="F71">
        <f>982200+55875</f>
        <v>1038075</v>
      </c>
    </row>
    <row r="72" spans="2:6" x14ac:dyDescent="0.25">
      <c r="B72" s="5" t="s">
        <v>117</v>
      </c>
      <c r="C72" s="25"/>
      <c r="D72" s="20"/>
      <c r="F72">
        <v>-650668</v>
      </c>
    </row>
    <row r="73" spans="2:6" x14ac:dyDescent="0.25">
      <c r="B73" s="5" t="s">
        <v>159</v>
      </c>
      <c r="C73" s="25"/>
      <c r="D73" s="20"/>
      <c r="F73">
        <f>SUM(F71:F72)</f>
        <v>387407</v>
      </c>
    </row>
    <row r="74" spans="2:6" x14ac:dyDescent="0.25">
      <c r="B74" s="5" t="s">
        <v>32</v>
      </c>
      <c r="C74" s="25"/>
      <c r="D74" s="20"/>
      <c r="F74">
        <v>-176925</v>
      </c>
    </row>
    <row r="75" spans="2:6" x14ac:dyDescent="0.25">
      <c r="B75" s="5" t="s">
        <v>37</v>
      </c>
      <c r="C75" s="25"/>
      <c r="D75" s="20"/>
      <c r="F75">
        <f>SUM(F73:F74)</f>
        <v>210482</v>
      </c>
    </row>
    <row r="76" spans="2:6" x14ac:dyDescent="0.25">
      <c r="B76" s="5" t="s">
        <v>134</v>
      </c>
      <c r="C76" s="25"/>
      <c r="D76" s="20"/>
    </row>
    <row r="77" spans="2:6" x14ac:dyDescent="0.25">
      <c r="B77" s="5" t="s">
        <v>140</v>
      </c>
      <c r="C77" s="25"/>
      <c r="D77" s="20"/>
    </row>
    <row r="78" spans="2:6" x14ac:dyDescent="0.25">
      <c r="B78" s="5" t="s">
        <v>176</v>
      </c>
      <c r="C78" s="25"/>
      <c r="D78" s="20"/>
    </row>
    <row r="79" spans="2:6" x14ac:dyDescent="0.25">
      <c r="B79" s="5" t="s">
        <v>38</v>
      </c>
      <c r="C79" s="25"/>
      <c r="D79" s="20"/>
    </row>
    <row r="80" spans="2:6" x14ac:dyDescent="0.25">
      <c r="B80" s="5" t="s">
        <v>41</v>
      </c>
      <c r="C80" s="25"/>
      <c r="D80" s="20"/>
    </row>
    <row r="81" spans="2:4" x14ac:dyDescent="0.25">
      <c r="B81" s="5" t="s">
        <v>156</v>
      </c>
      <c r="C81" s="25"/>
      <c r="D81" s="20"/>
    </row>
    <row r="82" spans="2:4" x14ac:dyDescent="0.25">
      <c r="B82" s="5" t="s">
        <v>127</v>
      </c>
      <c r="C82" s="25"/>
      <c r="D82" s="20"/>
    </row>
    <row r="83" spans="2:4" x14ac:dyDescent="0.25">
      <c r="B83" s="5" t="s">
        <v>157</v>
      </c>
      <c r="C83" s="25"/>
      <c r="D83" s="20"/>
    </row>
    <row r="84" spans="2:4" x14ac:dyDescent="0.25">
      <c r="B84" s="5" t="s">
        <v>144</v>
      </c>
      <c r="C84" s="25"/>
      <c r="D84" s="20"/>
    </row>
    <row r="85" spans="2:4" x14ac:dyDescent="0.25">
      <c r="B85" s="5" t="s">
        <v>161</v>
      </c>
      <c r="C85" s="25"/>
      <c r="D85" s="20"/>
    </row>
    <row r="86" spans="2:4" x14ac:dyDescent="0.25">
      <c r="B86" s="5" t="s">
        <v>139</v>
      </c>
      <c r="C86" s="25"/>
      <c r="D86" s="20"/>
    </row>
    <row r="87" spans="2:4" x14ac:dyDescent="0.25">
      <c r="B87" s="5" t="s">
        <v>137</v>
      </c>
      <c r="C87" s="25"/>
      <c r="D87" s="20"/>
    </row>
    <row r="88" spans="2:4" x14ac:dyDescent="0.25">
      <c r="B88" s="5" t="s">
        <v>46</v>
      </c>
      <c r="C88" s="25"/>
      <c r="D88" s="20"/>
    </row>
    <row r="89" spans="2:4" x14ac:dyDescent="0.25">
      <c r="B89" s="5" t="s">
        <v>47</v>
      </c>
      <c r="C89" s="25"/>
      <c r="D89" s="20"/>
    </row>
    <row r="90" spans="2:4" x14ac:dyDescent="0.25">
      <c r="B90" s="5" t="s">
        <v>142</v>
      </c>
      <c r="C90" s="25"/>
      <c r="D90" s="20"/>
    </row>
    <row r="91" spans="2:4" x14ac:dyDescent="0.25">
      <c r="B91" s="5" t="s">
        <v>175</v>
      </c>
      <c r="C91" s="25"/>
      <c r="D91" s="20"/>
    </row>
    <row r="92" spans="2:4" x14ac:dyDescent="0.25">
      <c r="B92" s="5" t="s">
        <v>128</v>
      </c>
      <c r="C92" s="25"/>
      <c r="D92" s="20"/>
    </row>
    <row r="93" spans="2:4" x14ac:dyDescent="0.25">
      <c r="B93" s="5" t="s">
        <v>53</v>
      </c>
      <c r="C93" s="25"/>
      <c r="D93" s="20">
        <f>SUM(C62:C93)</f>
        <v>0</v>
      </c>
    </row>
    <row r="94" spans="2:4" x14ac:dyDescent="0.25">
      <c r="B94" s="61"/>
      <c r="C94" s="61"/>
      <c r="D94" s="33"/>
    </row>
    <row r="95" spans="2:4" x14ac:dyDescent="0.25">
      <c r="B95" s="8" t="s">
        <v>15</v>
      </c>
      <c r="C95" s="25"/>
      <c r="D95" s="20"/>
    </row>
    <row r="96" spans="2:4" x14ac:dyDescent="0.25">
      <c r="B96" s="5" t="s">
        <v>218</v>
      </c>
      <c r="C96" s="25"/>
      <c r="D96" s="20"/>
    </row>
    <row r="97" spans="2:4" x14ac:dyDescent="0.25">
      <c r="B97" s="5" t="s">
        <v>129</v>
      </c>
      <c r="C97" s="25"/>
      <c r="D97" s="20"/>
    </row>
    <row r="98" spans="2:4" x14ac:dyDescent="0.25">
      <c r="B98" s="5" t="s">
        <v>143</v>
      </c>
      <c r="C98" s="25"/>
      <c r="D98" s="20"/>
    </row>
    <row r="99" spans="2:4" x14ac:dyDescent="0.25">
      <c r="B99" s="5" t="s">
        <v>13</v>
      </c>
      <c r="C99" s="25"/>
      <c r="D99" s="20"/>
    </row>
    <row r="100" spans="2:4" x14ac:dyDescent="0.25">
      <c r="B100" s="5" t="s">
        <v>28</v>
      </c>
      <c r="C100" s="25"/>
      <c r="D100" s="20"/>
    </row>
    <row r="101" spans="2:4" x14ac:dyDescent="0.25">
      <c r="B101" s="5" t="s">
        <v>141</v>
      </c>
      <c r="C101" s="25"/>
      <c r="D101" s="20"/>
    </row>
    <row r="102" spans="2:4" x14ac:dyDescent="0.25">
      <c r="B102" s="5" t="s">
        <v>198</v>
      </c>
      <c r="C102" s="25"/>
      <c r="D102" s="20"/>
    </row>
    <row r="103" spans="2:4" x14ac:dyDescent="0.25">
      <c r="B103" s="5" t="s">
        <v>160</v>
      </c>
      <c r="C103" s="25"/>
      <c r="D103" s="20"/>
    </row>
    <row r="104" spans="2:4" x14ac:dyDescent="0.25">
      <c r="B104" s="5" t="s">
        <v>21</v>
      </c>
      <c r="C104" s="25"/>
      <c r="D104" s="20"/>
    </row>
    <row r="105" spans="2:4" x14ac:dyDescent="0.25">
      <c r="B105" s="5" t="s">
        <v>117</v>
      </c>
      <c r="C105" s="25"/>
      <c r="D105" s="20"/>
    </row>
    <row r="106" spans="2:4" x14ac:dyDescent="0.25">
      <c r="B106" s="5" t="s">
        <v>159</v>
      </c>
      <c r="C106" s="25"/>
      <c r="D106" s="20"/>
    </row>
    <row r="107" spans="2:4" x14ac:dyDescent="0.25">
      <c r="B107" s="5" t="s">
        <v>32</v>
      </c>
      <c r="C107" s="25"/>
      <c r="D107" s="20"/>
    </row>
    <row r="108" spans="2:4" x14ac:dyDescent="0.25">
      <c r="B108" s="5" t="s">
        <v>174</v>
      </c>
      <c r="C108" s="25"/>
      <c r="D108" s="20"/>
    </row>
    <row r="109" spans="2:4" x14ac:dyDescent="0.25">
      <c r="B109" s="5" t="s">
        <v>37</v>
      </c>
      <c r="C109" s="25"/>
      <c r="D109" s="20"/>
    </row>
    <row r="110" spans="2:4" x14ac:dyDescent="0.25">
      <c r="B110" s="5" t="s">
        <v>134</v>
      </c>
      <c r="C110" s="25"/>
      <c r="D110" s="20"/>
    </row>
    <row r="111" spans="2:4" x14ac:dyDescent="0.25">
      <c r="B111" s="5" t="s">
        <v>133</v>
      </c>
      <c r="C111" s="25"/>
      <c r="D111" s="20"/>
    </row>
    <row r="112" spans="2:4" x14ac:dyDescent="0.25">
      <c r="B112" s="5" t="s">
        <v>140</v>
      </c>
      <c r="C112" s="25"/>
      <c r="D112" s="20"/>
    </row>
    <row r="113" spans="2:4" x14ac:dyDescent="0.25">
      <c r="B113" s="5" t="s">
        <v>176</v>
      </c>
      <c r="C113" s="25"/>
      <c r="D113" s="20"/>
    </row>
    <row r="114" spans="2:4" x14ac:dyDescent="0.25">
      <c r="B114" s="5" t="s">
        <v>38</v>
      </c>
      <c r="C114" s="25"/>
      <c r="D114" s="20"/>
    </row>
    <row r="115" spans="2:4" x14ac:dyDescent="0.25">
      <c r="B115" s="5" t="s">
        <v>156</v>
      </c>
      <c r="C115" s="25"/>
      <c r="D115" s="20"/>
    </row>
    <row r="116" spans="2:4" x14ac:dyDescent="0.25">
      <c r="B116" s="5" t="s">
        <v>127</v>
      </c>
      <c r="C116" s="25"/>
      <c r="D116" s="20"/>
    </row>
    <row r="117" spans="2:4" x14ac:dyDescent="0.25">
      <c r="B117" s="5" t="s">
        <v>157</v>
      </c>
      <c r="C117" s="25"/>
      <c r="D117" s="20"/>
    </row>
    <row r="118" spans="2:4" x14ac:dyDescent="0.25">
      <c r="B118" s="5" t="s">
        <v>137</v>
      </c>
      <c r="C118" s="25"/>
      <c r="D118" s="20"/>
    </row>
    <row r="119" spans="2:4" x14ac:dyDescent="0.25">
      <c r="B119" s="5" t="s">
        <v>46</v>
      </c>
      <c r="C119" s="25"/>
      <c r="D119" s="20"/>
    </row>
    <row r="120" spans="2:4" x14ac:dyDescent="0.25">
      <c r="B120" s="5" t="s">
        <v>130</v>
      </c>
      <c r="C120" s="25"/>
      <c r="D120" s="20"/>
    </row>
    <row r="121" spans="2:4" x14ac:dyDescent="0.25">
      <c r="B121" s="5" t="s">
        <v>47</v>
      </c>
      <c r="C121" s="25"/>
      <c r="D121" s="20"/>
    </row>
    <row r="122" spans="2:4" x14ac:dyDescent="0.25">
      <c r="B122" s="5" t="s">
        <v>142</v>
      </c>
      <c r="C122" s="25"/>
      <c r="D122" s="20"/>
    </row>
    <row r="123" spans="2:4" x14ac:dyDescent="0.25">
      <c r="B123" s="5" t="s">
        <v>175</v>
      </c>
      <c r="C123" s="25"/>
      <c r="D123" s="20"/>
    </row>
    <row r="124" spans="2:4" x14ac:dyDescent="0.25">
      <c r="B124" s="5" t="s">
        <v>128</v>
      </c>
      <c r="C124" s="25"/>
      <c r="D124" s="20"/>
    </row>
    <row r="125" spans="2:4" x14ac:dyDescent="0.25">
      <c r="B125" s="5" t="s">
        <v>53</v>
      </c>
      <c r="C125" s="24"/>
      <c r="D125" s="20">
        <f>SUM(C96:C125)</f>
        <v>0</v>
      </c>
    </row>
    <row r="126" spans="2:4" x14ac:dyDescent="0.25">
      <c r="B126" s="8"/>
      <c r="C126" s="25"/>
      <c r="D126" s="20"/>
    </row>
    <row r="127" spans="2:4" x14ac:dyDescent="0.25">
      <c r="B127" s="8" t="s">
        <v>29</v>
      </c>
      <c r="C127" s="25"/>
      <c r="D127" s="20"/>
    </row>
    <row r="128" spans="2:4" x14ac:dyDescent="0.25">
      <c r="B128" s="5" t="s">
        <v>28</v>
      </c>
      <c r="C128" s="24"/>
      <c r="D128" s="20">
        <f>SUM(C128:C128)</f>
        <v>0</v>
      </c>
    </row>
    <row r="129" spans="2:4" x14ac:dyDescent="0.25">
      <c r="B129" s="8"/>
      <c r="C129" s="25"/>
      <c r="D129" s="7"/>
    </row>
    <row r="130" spans="2:4" x14ac:dyDescent="0.25">
      <c r="B130" s="8" t="s">
        <v>33</v>
      </c>
      <c r="C130" s="25"/>
      <c r="D130" s="20"/>
    </row>
    <row r="131" spans="2:4" x14ac:dyDescent="0.25">
      <c r="B131" s="5" t="s">
        <v>32</v>
      </c>
      <c r="C131" s="24"/>
      <c r="D131" s="20">
        <f>SUM(C131:C131)</f>
        <v>0</v>
      </c>
    </row>
    <row r="132" spans="2:4" x14ac:dyDescent="0.25">
      <c r="B132" s="8"/>
      <c r="C132" s="25"/>
      <c r="D132" s="7"/>
    </row>
    <row r="133" spans="2:4" x14ac:dyDescent="0.25">
      <c r="B133" s="8" t="s">
        <v>34</v>
      </c>
      <c r="C133" s="25"/>
      <c r="D133" s="20"/>
    </row>
    <row r="134" spans="2:4" x14ac:dyDescent="0.25">
      <c r="B134" s="5" t="s">
        <v>32</v>
      </c>
      <c r="C134" s="25"/>
      <c r="D134" s="20"/>
    </row>
    <row r="135" spans="2:4" x14ac:dyDescent="0.25">
      <c r="B135" s="5" t="s">
        <v>37</v>
      </c>
      <c r="C135" s="24"/>
      <c r="D135" s="20">
        <f>SUM(C134:C135)</f>
        <v>0</v>
      </c>
    </row>
    <row r="136" spans="2:4" x14ac:dyDescent="0.25">
      <c r="B136" s="8"/>
      <c r="C136" s="25"/>
      <c r="D136" s="7"/>
    </row>
    <row r="137" spans="2:4" x14ac:dyDescent="0.25">
      <c r="B137" s="8" t="s">
        <v>150</v>
      </c>
      <c r="C137" s="25"/>
      <c r="D137" s="20"/>
    </row>
    <row r="138" spans="2:4" x14ac:dyDescent="0.25">
      <c r="B138" s="5" t="s">
        <v>38</v>
      </c>
      <c r="C138" s="25"/>
      <c r="D138" s="20"/>
    </row>
    <row r="139" spans="2:4" x14ac:dyDescent="0.25">
      <c r="B139" s="5" t="s">
        <v>137</v>
      </c>
      <c r="C139" s="24"/>
      <c r="D139" s="20">
        <f>SUM(C138:C139)</f>
        <v>0</v>
      </c>
    </row>
    <row r="140" spans="2:4" x14ac:dyDescent="0.25">
      <c r="B140" s="5"/>
      <c r="C140" s="25"/>
      <c r="D140" s="20"/>
    </row>
    <row r="141" spans="2:4" x14ac:dyDescent="0.25">
      <c r="B141" s="8" t="s">
        <v>103</v>
      </c>
      <c r="C141" s="25"/>
      <c r="D141" s="20"/>
    </row>
    <row r="142" spans="2:4" x14ac:dyDescent="0.25">
      <c r="B142" s="5" t="s">
        <v>41</v>
      </c>
      <c r="C142" s="24"/>
      <c r="D142" s="20">
        <f>SUM(C142:C142)</f>
        <v>0</v>
      </c>
    </row>
    <row r="143" spans="2:4" x14ac:dyDescent="0.25">
      <c r="B143" s="8"/>
      <c r="C143" s="25"/>
      <c r="D143" s="7"/>
    </row>
    <row r="144" spans="2:4" x14ac:dyDescent="0.25">
      <c r="B144" s="8" t="s">
        <v>48</v>
      </c>
      <c r="C144" s="25"/>
      <c r="D144" s="20"/>
    </row>
    <row r="145" spans="1:4" x14ac:dyDescent="0.25">
      <c r="B145" s="5" t="s">
        <v>47</v>
      </c>
      <c r="C145" s="24"/>
      <c r="D145" s="20">
        <f>SUM(C145:C145)</f>
        <v>0</v>
      </c>
    </row>
    <row r="146" spans="1:4" x14ac:dyDescent="0.25">
      <c r="B146" s="8"/>
      <c r="C146" s="25"/>
      <c r="D146" s="7"/>
    </row>
    <row r="147" spans="1:4" x14ac:dyDescent="0.25">
      <c r="B147" s="8" t="s">
        <v>49</v>
      </c>
      <c r="C147" s="25"/>
      <c r="D147" s="20"/>
    </row>
    <row r="148" spans="1:4" x14ac:dyDescent="0.25">
      <c r="B148" s="5" t="s">
        <v>51</v>
      </c>
      <c r="C148" s="24"/>
      <c r="D148" s="20">
        <f>SUM(C148:C148)</f>
        <v>0</v>
      </c>
    </row>
    <row r="149" spans="1:4" x14ac:dyDescent="0.25">
      <c r="B149" s="8"/>
      <c r="C149" s="25"/>
      <c r="D149" s="7"/>
    </row>
    <row r="150" spans="1:4" x14ac:dyDescent="0.25">
      <c r="B150" s="8" t="s">
        <v>50</v>
      </c>
      <c r="C150" s="25"/>
      <c r="D150" s="20"/>
    </row>
    <row r="151" spans="1:4" x14ac:dyDescent="0.25">
      <c r="B151" s="5" t="s">
        <v>137</v>
      </c>
      <c r="C151" s="25"/>
      <c r="D151" s="20"/>
    </row>
    <row r="152" spans="1:4" x14ac:dyDescent="0.25">
      <c r="B152" s="5" t="s">
        <v>51</v>
      </c>
      <c r="C152" s="24"/>
      <c r="D152" s="20">
        <f>SUM(C151:C152)</f>
        <v>0</v>
      </c>
    </row>
    <row r="153" spans="1:4" x14ac:dyDescent="0.25">
      <c r="B153" s="8"/>
      <c r="C153" s="25"/>
      <c r="D153" s="7"/>
    </row>
    <row r="154" spans="1:4" x14ac:dyDescent="0.25">
      <c r="B154" s="8" t="s">
        <v>54</v>
      </c>
      <c r="C154" s="25"/>
      <c r="D154" s="20"/>
    </row>
    <row r="155" spans="1:4" x14ac:dyDescent="0.25">
      <c r="B155" s="7" t="s">
        <v>53</v>
      </c>
      <c r="C155" s="25"/>
      <c r="D155" s="20">
        <f>SUM(C155)</f>
        <v>0</v>
      </c>
    </row>
    <row r="156" spans="1:4" x14ac:dyDescent="0.25">
      <c r="A156" s="93"/>
      <c r="B156" s="92"/>
      <c r="C156" s="26"/>
      <c r="D156" s="20"/>
    </row>
    <row r="157" spans="1:4" x14ac:dyDescent="0.25">
      <c r="A157" s="93"/>
      <c r="B157" s="95" t="s">
        <v>164</v>
      </c>
      <c r="C157" s="25"/>
      <c r="D157" s="20"/>
    </row>
    <row r="158" spans="1:4" x14ac:dyDescent="0.25">
      <c r="A158" s="93"/>
      <c r="B158" s="92" t="s">
        <v>160</v>
      </c>
      <c r="C158" s="24"/>
      <c r="D158" s="20">
        <f>SUM(C158)</f>
        <v>0</v>
      </c>
    </row>
    <row r="159" spans="1:4" x14ac:dyDescent="0.25">
      <c r="A159" s="93"/>
      <c r="B159" s="44"/>
      <c r="C159" s="25"/>
      <c r="D159" s="101"/>
    </row>
    <row r="160" spans="1:4" x14ac:dyDescent="0.25">
      <c r="A160" s="93"/>
      <c r="B160" s="73" t="s">
        <v>188</v>
      </c>
      <c r="C160" s="25"/>
      <c r="D160" s="101"/>
    </row>
    <row r="161" spans="1:4" x14ac:dyDescent="0.25">
      <c r="A161" s="93"/>
      <c r="B161" s="44" t="s">
        <v>175</v>
      </c>
      <c r="C161" s="24"/>
      <c r="D161" s="101">
        <f>C161</f>
        <v>0</v>
      </c>
    </row>
    <row r="162" spans="1:4" x14ac:dyDescent="0.25">
      <c r="A162" s="93"/>
      <c r="B162" s="44"/>
      <c r="C162" s="25"/>
      <c r="D162" s="101"/>
    </row>
    <row r="163" spans="1:4" x14ac:dyDescent="0.25">
      <c r="A163" s="93"/>
      <c r="B163" s="73" t="s">
        <v>206</v>
      </c>
      <c r="C163" s="24"/>
      <c r="D163" s="101">
        <f>SUM(C163)</f>
        <v>0</v>
      </c>
    </row>
    <row r="164" spans="1:4" x14ac:dyDescent="0.25">
      <c r="A164" s="93"/>
      <c r="B164" s="44"/>
      <c r="C164" s="25"/>
      <c r="D164" s="101"/>
    </row>
    <row r="165" spans="1:4" x14ac:dyDescent="0.25">
      <c r="A165" s="93"/>
      <c r="B165" s="73" t="s">
        <v>219</v>
      </c>
      <c r="C165" s="25"/>
      <c r="D165" s="101"/>
    </row>
    <row r="166" spans="1:4" x14ac:dyDescent="0.25">
      <c r="A166" s="93"/>
      <c r="B166" s="44" t="s">
        <v>218</v>
      </c>
      <c r="C166" s="24"/>
      <c r="D166" s="101">
        <f>SUM(C166)</f>
        <v>0</v>
      </c>
    </row>
    <row r="167" spans="1:4" x14ac:dyDescent="0.25">
      <c r="A167" s="93"/>
      <c r="B167" s="52"/>
      <c r="C167" s="24"/>
      <c r="D167" s="60"/>
    </row>
    <row r="169" spans="1:4" ht="15.75" thickBot="1" x14ac:dyDescent="0.3"/>
    <row r="170" spans="1:4" ht="21.75" thickBot="1" x14ac:dyDescent="0.4">
      <c r="B170" s="128" t="s">
        <v>104</v>
      </c>
      <c r="C170" s="129"/>
      <c r="D170" s="130"/>
    </row>
    <row r="171" spans="1:4" x14ac:dyDescent="0.25">
      <c r="B171" s="21" t="s">
        <v>18</v>
      </c>
      <c r="C171" s="25"/>
      <c r="D171" s="7"/>
    </row>
    <row r="172" spans="1:4" x14ac:dyDescent="0.25">
      <c r="B172" s="23" t="s">
        <v>143</v>
      </c>
      <c r="C172" s="25"/>
      <c r="D172" s="7"/>
    </row>
    <row r="173" spans="1:4" x14ac:dyDescent="0.25">
      <c r="B173" s="7" t="s">
        <v>16</v>
      </c>
      <c r="C173" s="25"/>
      <c r="D173" s="7"/>
    </row>
    <row r="174" spans="1:4" x14ac:dyDescent="0.25">
      <c r="B174" s="7" t="s">
        <v>28</v>
      </c>
      <c r="C174" s="25"/>
      <c r="D174" s="7"/>
    </row>
    <row r="175" spans="1:4" x14ac:dyDescent="0.25">
      <c r="B175" s="7" t="s">
        <v>198</v>
      </c>
      <c r="C175" s="25"/>
      <c r="D175" s="7"/>
    </row>
    <row r="176" spans="1:4" x14ac:dyDescent="0.25">
      <c r="B176" s="7" t="s">
        <v>21</v>
      </c>
      <c r="C176" s="25"/>
      <c r="D176" s="7"/>
    </row>
    <row r="177" spans="2:4" x14ac:dyDescent="0.25">
      <c r="B177" s="7" t="s">
        <v>117</v>
      </c>
      <c r="C177" s="25"/>
      <c r="D177" s="7"/>
    </row>
    <row r="178" spans="2:4" x14ac:dyDescent="0.25">
      <c r="B178" s="7" t="s">
        <v>159</v>
      </c>
      <c r="C178" s="25"/>
      <c r="D178" s="7"/>
    </row>
    <row r="179" spans="2:4" x14ac:dyDescent="0.25">
      <c r="B179" s="7" t="s">
        <v>32</v>
      </c>
      <c r="C179" s="25"/>
      <c r="D179" s="7"/>
    </row>
    <row r="180" spans="2:4" x14ac:dyDescent="0.25">
      <c r="B180" s="7" t="s">
        <v>37</v>
      </c>
      <c r="C180" s="25"/>
      <c r="D180" s="7"/>
    </row>
    <row r="181" spans="2:4" x14ac:dyDescent="0.25">
      <c r="B181" s="7" t="s">
        <v>134</v>
      </c>
      <c r="C181" s="25"/>
      <c r="D181" s="7"/>
    </row>
    <row r="182" spans="2:4" x14ac:dyDescent="0.25">
      <c r="B182" s="7" t="s">
        <v>140</v>
      </c>
      <c r="C182" s="25"/>
      <c r="D182" s="7"/>
    </row>
    <row r="183" spans="2:4" x14ac:dyDescent="0.25">
      <c r="B183" s="7" t="s">
        <v>176</v>
      </c>
      <c r="C183" s="25"/>
      <c r="D183" s="7"/>
    </row>
    <row r="184" spans="2:4" x14ac:dyDescent="0.25">
      <c r="B184" s="7" t="s">
        <v>38</v>
      </c>
      <c r="C184" s="25"/>
      <c r="D184" s="7"/>
    </row>
    <row r="185" spans="2:4" x14ac:dyDescent="0.25">
      <c r="B185" s="7" t="s">
        <v>156</v>
      </c>
      <c r="C185" s="25"/>
      <c r="D185" s="7"/>
    </row>
    <row r="186" spans="2:4" x14ac:dyDescent="0.25">
      <c r="B186" s="7" t="s">
        <v>157</v>
      </c>
      <c r="C186" s="25"/>
      <c r="D186" s="7"/>
    </row>
    <row r="187" spans="2:4" x14ac:dyDescent="0.25">
      <c r="B187" s="7" t="s">
        <v>144</v>
      </c>
      <c r="C187" s="25"/>
      <c r="D187" s="7"/>
    </row>
    <row r="188" spans="2:4" x14ac:dyDescent="0.25">
      <c r="B188" s="7" t="s">
        <v>161</v>
      </c>
      <c r="C188" s="25"/>
      <c r="D188" s="7"/>
    </row>
    <row r="189" spans="2:4" x14ac:dyDescent="0.25">
      <c r="B189" s="7" t="s">
        <v>139</v>
      </c>
      <c r="C189" s="25"/>
      <c r="D189" s="7"/>
    </row>
    <row r="190" spans="2:4" x14ac:dyDescent="0.25">
      <c r="B190" s="7" t="s">
        <v>46</v>
      </c>
      <c r="C190" s="25"/>
      <c r="D190" s="7"/>
    </row>
    <row r="191" spans="2:4" x14ac:dyDescent="0.25">
      <c r="B191" s="7" t="s">
        <v>47</v>
      </c>
      <c r="C191" s="25"/>
      <c r="D191" s="7"/>
    </row>
    <row r="192" spans="2:4" x14ac:dyDescent="0.25">
      <c r="B192" s="7" t="s">
        <v>175</v>
      </c>
      <c r="C192" s="25"/>
      <c r="D192" s="7"/>
    </row>
    <row r="193" spans="2:4" x14ac:dyDescent="0.25">
      <c r="B193" s="7" t="s">
        <v>53</v>
      </c>
      <c r="C193" s="24"/>
      <c r="D193" s="7"/>
    </row>
    <row r="194" spans="2:4" x14ac:dyDescent="0.25">
      <c r="B194" s="7"/>
      <c r="C194" s="25"/>
      <c r="D194" s="7"/>
    </row>
    <row r="195" spans="2:4" x14ac:dyDescent="0.25">
      <c r="B195" s="19" t="s">
        <v>24</v>
      </c>
      <c r="C195" s="25"/>
      <c r="D195" s="7"/>
    </row>
    <row r="196" spans="2:4" x14ac:dyDescent="0.25">
      <c r="B196" s="7" t="s">
        <v>221</v>
      </c>
      <c r="C196" s="25"/>
      <c r="D196" s="7"/>
    </row>
    <row r="197" spans="2:4" x14ac:dyDescent="0.25">
      <c r="B197" s="7" t="s">
        <v>13</v>
      </c>
      <c r="C197" s="25"/>
      <c r="D197" s="7"/>
    </row>
    <row r="198" spans="2:4" x14ac:dyDescent="0.25">
      <c r="B198" s="7" t="s">
        <v>28</v>
      </c>
      <c r="C198" s="25"/>
      <c r="D198" s="7"/>
    </row>
    <row r="199" spans="2:4" x14ac:dyDescent="0.25">
      <c r="B199" s="7" t="s">
        <v>21</v>
      </c>
      <c r="C199" s="25"/>
      <c r="D199" s="7"/>
    </row>
    <row r="200" spans="2:4" x14ac:dyDescent="0.25">
      <c r="B200" s="7" t="s">
        <v>117</v>
      </c>
      <c r="C200" s="25"/>
      <c r="D200" s="7"/>
    </row>
    <row r="201" spans="2:4" x14ac:dyDescent="0.25">
      <c r="B201" s="7" t="s">
        <v>134</v>
      </c>
      <c r="C201" s="25"/>
      <c r="D201" s="7"/>
    </row>
    <row r="202" spans="2:4" x14ac:dyDescent="0.25">
      <c r="B202" s="23" t="s">
        <v>38</v>
      </c>
      <c r="C202" s="25"/>
      <c r="D202" s="7"/>
    </row>
    <row r="203" spans="2:4" x14ac:dyDescent="0.25">
      <c r="B203" s="23" t="s">
        <v>137</v>
      </c>
      <c r="C203" s="25"/>
      <c r="D203" s="7"/>
    </row>
    <row r="204" spans="2:4" x14ac:dyDescent="0.25">
      <c r="B204" s="23" t="s">
        <v>47</v>
      </c>
      <c r="C204" s="25"/>
      <c r="D204" s="7"/>
    </row>
    <row r="205" spans="2:4" x14ac:dyDescent="0.25">
      <c r="B205" s="23" t="s">
        <v>175</v>
      </c>
      <c r="C205" s="25"/>
      <c r="D205" s="7"/>
    </row>
    <row r="206" spans="2:4" x14ac:dyDescent="0.25">
      <c r="B206" s="23" t="s">
        <v>53</v>
      </c>
      <c r="C206" s="24"/>
      <c r="D206" s="7">
        <f>SUM(C196:C206)</f>
        <v>0</v>
      </c>
    </row>
    <row r="207" spans="2:4" x14ac:dyDescent="0.25">
      <c r="B207" s="23"/>
      <c r="C207" s="25"/>
      <c r="D207" s="7"/>
    </row>
    <row r="208" spans="2:4" x14ac:dyDescent="0.25">
      <c r="B208" s="8" t="s">
        <v>23</v>
      </c>
      <c r="C208" s="25"/>
      <c r="D208" s="7"/>
    </row>
    <row r="209" spans="2:4" x14ac:dyDescent="0.25">
      <c r="B209" s="5" t="s">
        <v>13</v>
      </c>
      <c r="C209" s="25"/>
      <c r="D209" s="7"/>
    </row>
    <row r="210" spans="2:4" x14ac:dyDescent="0.25">
      <c r="B210" s="5" t="s">
        <v>37</v>
      </c>
      <c r="C210" s="25"/>
      <c r="D210" s="7"/>
    </row>
    <row r="211" spans="2:4" x14ac:dyDescent="0.25">
      <c r="B211" s="5" t="s">
        <v>47</v>
      </c>
      <c r="C211" s="25"/>
      <c r="D211" s="7"/>
    </row>
    <row r="212" spans="2:4" x14ac:dyDescent="0.25">
      <c r="B212" s="5" t="s">
        <v>175</v>
      </c>
      <c r="C212" s="25"/>
      <c r="D212" s="7"/>
    </row>
    <row r="213" spans="2:4" x14ac:dyDescent="0.25">
      <c r="B213" s="5" t="s">
        <v>53</v>
      </c>
      <c r="C213" s="24"/>
      <c r="D213" s="7">
        <f>SUM(C209:C213)</f>
        <v>0</v>
      </c>
    </row>
    <row r="214" spans="2:4" x14ac:dyDescent="0.25">
      <c r="B214" s="5"/>
      <c r="C214" s="25"/>
      <c r="D214" s="7"/>
    </row>
    <row r="215" spans="2:4" x14ac:dyDescent="0.25">
      <c r="B215" s="8" t="s">
        <v>5</v>
      </c>
      <c r="C215" s="25"/>
      <c r="D215" s="7"/>
    </row>
    <row r="216" spans="2:4" x14ac:dyDescent="0.25">
      <c r="B216" s="5" t="s">
        <v>13</v>
      </c>
      <c r="C216" s="24"/>
      <c r="D216" s="7">
        <f>SUM(C216)</f>
        <v>0</v>
      </c>
    </row>
    <row r="217" spans="2:4" x14ac:dyDescent="0.25">
      <c r="B217" s="8"/>
      <c r="C217" s="25"/>
      <c r="D217" s="7"/>
    </row>
    <row r="218" spans="2:4" x14ac:dyDescent="0.25">
      <c r="B218" s="8" t="s">
        <v>6</v>
      </c>
      <c r="C218" s="25"/>
      <c r="D218" s="7"/>
    </row>
    <row r="219" spans="2:4" x14ac:dyDescent="0.25">
      <c r="B219" s="5" t="s">
        <v>13</v>
      </c>
      <c r="C219" s="24"/>
      <c r="D219" s="7">
        <f>SUM(C219)</f>
        <v>0</v>
      </c>
    </row>
    <row r="220" spans="2:4" x14ac:dyDescent="0.25">
      <c r="B220" s="8"/>
      <c r="C220" s="25"/>
      <c r="D220" s="7"/>
    </row>
    <row r="221" spans="2:4" x14ac:dyDescent="0.25">
      <c r="B221" s="8" t="s">
        <v>7</v>
      </c>
      <c r="C221" s="25"/>
      <c r="D221" s="7"/>
    </row>
    <row r="222" spans="2:4" x14ac:dyDescent="0.25">
      <c r="B222" s="5" t="s">
        <v>13</v>
      </c>
      <c r="C222" s="24"/>
      <c r="D222" s="7">
        <f>SUM(C222)</f>
        <v>0</v>
      </c>
    </row>
    <row r="223" spans="2:4" x14ac:dyDescent="0.25">
      <c r="B223" s="19" t="s">
        <v>8</v>
      </c>
      <c r="C223" s="25"/>
      <c r="D223" s="7"/>
    </row>
    <row r="224" spans="2:4" x14ac:dyDescent="0.25">
      <c r="B224" s="19" t="s">
        <v>26</v>
      </c>
      <c r="C224" s="25"/>
      <c r="D224" s="7"/>
    </row>
    <row r="225" spans="2:7" x14ac:dyDescent="0.25">
      <c r="B225" s="7" t="s">
        <v>137</v>
      </c>
      <c r="C225" s="25"/>
      <c r="D225" s="7"/>
    </row>
    <row r="226" spans="2:7" x14ac:dyDescent="0.25">
      <c r="B226" s="7" t="s">
        <v>21</v>
      </c>
      <c r="C226" s="24"/>
      <c r="D226" s="7">
        <f>SUM(C225:C226)</f>
        <v>0</v>
      </c>
    </row>
    <row r="227" spans="2:7" x14ac:dyDescent="0.25">
      <c r="B227" s="19"/>
      <c r="C227" s="25"/>
      <c r="D227" s="7"/>
    </row>
    <row r="228" spans="2:7" x14ac:dyDescent="0.25">
      <c r="B228" s="19" t="s">
        <v>19</v>
      </c>
      <c r="C228" s="25"/>
      <c r="D228" s="7"/>
    </row>
    <row r="229" spans="2:7" x14ac:dyDescent="0.25">
      <c r="B229" s="7" t="s">
        <v>16</v>
      </c>
      <c r="C229" s="25"/>
      <c r="D229" s="7"/>
    </row>
    <row r="230" spans="2:7" x14ac:dyDescent="0.25">
      <c r="B230" s="7" t="s">
        <v>41</v>
      </c>
      <c r="C230" s="24"/>
      <c r="D230" s="7">
        <f>SUM(C229:C230)</f>
        <v>0</v>
      </c>
    </row>
    <row r="231" spans="2:7" x14ac:dyDescent="0.25">
      <c r="B231" s="19"/>
      <c r="C231" s="25"/>
      <c r="D231" s="7"/>
    </row>
    <row r="232" spans="2:7" x14ac:dyDescent="0.25">
      <c r="B232" s="19" t="s">
        <v>20</v>
      </c>
      <c r="C232" s="25"/>
      <c r="D232" s="7"/>
    </row>
    <row r="233" spans="2:7" x14ac:dyDescent="0.25">
      <c r="B233" s="7" t="s">
        <v>16</v>
      </c>
      <c r="C233" s="25"/>
      <c r="D233" s="7"/>
    </row>
    <row r="234" spans="2:7" x14ac:dyDescent="0.25">
      <c r="B234" s="40" t="s">
        <v>117</v>
      </c>
      <c r="C234" s="24"/>
      <c r="D234" s="7">
        <f>SUM(C233:C234)</f>
        <v>0</v>
      </c>
    </row>
    <row r="235" spans="2:7" x14ac:dyDescent="0.25">
      <c r="B235" s="19"/>
      <c r="C235" s="25"/>
      <c r="D235" s="7"/>
    </row>
    <row r="236" spans="2:7" x14ac:dyDescent="0.25">
      <c r="B236" s="19" t="s">
        <v>22</v>
      </c>
      <c r="C236" s="25"/>
      <c r="D236" s="7"/>
      <c r="G236" s="88"/>
    </row>
    <row r="237" spans="2:7" x14ac:dyDescent="0.25">
      <c r="B237" s="7" t="s">
        <v>221</v>
      </c>
      <c r="C237" s="25"/>
      <c r="D237" s="7"/>
      <c r="G237" s="88"/>
    </row>
    <row r="238" spans="2:7" x14ac:dyDescent="0.25">
      <c r="B238" s="7" t="s">
        <v>143</v>
      </c>
      <c r="C238" s="25"/>
      <c r="D238" s="7"/>
      <c r="G238" s="88"/>
    </row>
    <row r="239" spans="2:7" x14ac:dyDescent="0.25">
      <c r="B239" s="7" t="s">
        <v>28</v>
      </c>
      <c r="C239" s="25"/>
      <c r="D239" s="7"/>
    </row>
    <row r="240" spans="2:7" x14ac:dyDescent="0.25">
      <c r="B240" s="7" t="s">
        <v>198</v>
      </c>
      <c r="C240" s="25"/>
      <c r="D240" s="7"/>
    </row>
    <row r="241" spans="2:4" x14ac:dyDescent="0.25">
      <c r="B241" s="7" t="s">
        <v>21</v>
      </c>
      <c r="C241" s="25"/>
      <c r="D241" s="7"/>
    </row>
    <row r="242" spans="2:4" x14ac:dyDescent="0.25">
      <c r="B242" s="7" t="s">
        <v>117</v>
      </c>
      <c r="C242" s="25"/>
      <c r="D242" s="7"/>
    </row>
    <row r="243" spans="2:4" x14ac:dyDescent="0.25">
      <c r="B243" s="7" t="s">
        <v>159</v>
      </c>
      <c r="C243" s="25"/>
      <c r="D243" s="7"/>
    </row>
    <row r="244" spans="2:4" x14ac:dyDescent="0.25">
      <c r="B244" s="7" t="s">
        <v>37</v>
      </c>
      <c r="C244" s="25"/>
      <c r="D244" s="7"/>
    </row>
    <row r="245" spans="2:4" x14ac:dyDescent="0.25">
      <c r="B245" s="7" t="s">
        <v>134</v>
      </c>
      <c r="C245" s="25"/>
      <c r="D245" s="7"/>
    </row>
    <row r="246" spans="2:4" x14ac:dyDescent="0.25">
      <c r="B246" s="7" t="s">
        <v>140</v>
      </c>
      <c r="C246" s="25"/>
      <c r="D246" s="7"/>
    </row>
    <row r="247" spans="2:4" x14ac:dyDescent="0.25">
      <c r="B247" s="7" t="s">
        <v>176</v>
      </c>
      <c r="C247" s="25"/>
      <c r="D247" s="7"/>
    </row>
    <row r="248" spans="2:4" x14ac:dyDescent="0.25">
      <c r="B248" s="7" t="s">
        <v>38</v>
      </c>
      <c r="C248" s="25"/>
      <c r="D248" s="7"/>
    </row>
    <row r="249" spans="2:4" x14ac:dyDescent="0.25">
      <c r="B249" s="7" t="s">
        <v>41</v>
      </c>
      <c r="C249" s="25"/>
      <c r="D249" s="7"/>
    </row>
    <row r="250" spans="2:4" x14ac:dyDescent="0.25">
      <c r="B250" s="7" t="s">
        <v>156</v>
      </c>
      <c r="C250" s="25"/>
      <c r="D250" s="7"/>
    </row>
    <row r="251" spans="2:4" x14ac:dyDescent="0.25">
      <c r="B251" s="7" t="s">
        <v>157</v>
      </c>
      <c r="C251" s="25"/>
      <c r="D251" s="7"/>
    </row>
    <row r="252" spans="2:4" x14ac:dyDescent="0.25">
      <c r="B252" s="7" t="s">
        <v>161</v>
      </c>
      <c r="C252" s="25"/>
      <c r="D252" s="7"/>
    </row>
    <row r="253" spans="2:4" x14ac:dyDescent="0.25">
      <c r="B253" s="7" t="s">
        <v>139</v>
      </c>
      <c r="C253" s="25"/>
      <c r="D253" s="7"/>
    </row>
    <row r="254" spans="2:4" x14ac:dyDescent="0.25">
      <c r="B254" s="7" t="s">
        <v>137</v>
      </c>
      <c r="C254" s="24"/>
      <c r="D254" s="7">
        <f>SUM(C237:C254)</f>
        <v>0</v>
      </c>
    </row>
    <row r="255" spans="2:4" x14ac:dyDescent="0.25">
      <c r="B255" s="19"/>
      <c r="C255" s="25"/>
      <c r="D255" s="7"/>
    </row>
    <row r="256" spans="2:4" x14ac:dyDescent="0.25">
      <c r="B256" s="19" t="s">
        <v>25</v>
      </c>
      <c r="C256" s="25"/>
      <c r="D256" s="7"/>
    </row>
    <row r="257" spans="2:4" x14ac:dyDescent="0.25">
      <c r="B257" s="7" t="s">
        <v>221</v>
      </c>
      <c r="C257" s="25"/>
      <c r="D257" s="7"/>
    </row>
    <row r="258" spans="2:4" x14ac:dyDescent="0.25">
      <c r="B258" s="7" t="s">
        <v>198</v>
      </c>
      <c r="C258" s="25"/>
      <c r="D258" s="7"/>
    </row>
    <row r="259" spans="2:4" x14ac:dyDescent="0.25">
      <c r="B259" s="7" t="s">
        <v>21</v>
      </c>
      <c r="C259" s="25"/>
      <c r="D259" s="7"/>
    </row>
    <row r="260" spans="2:4" x14ac:dyDescent="0.25">
      <c r="B260" s="7" t="s">
        <v>117</v>
      </c>
      <c r="C260" s="25"/>
      <c r="D260" s="7"/>
    </row>
    <row r="261" spans="2:4" x14ac:dyDescent="0.25">
      <c r="B261" s="7" t="s">
        <v>37</v>
      </c>
      <c r="C261" s="25"/>
      <c r="D261" s="7"/>
    </row>
    <row r="262" spans="2:4" x14ac:dyDescent="0.25">
      <c r="B262" s="7" t="s">
        <v>134</v>
      </c>
      <c r="C262" s="25"/>
      <c r="D262" s="7"/>
    </row>
    <row r="263" spans="2:4" x14ac:dyDescent="0.25">
      <c r="B263" s="7" t="s">
        <v>175</v>
      </c>
      <c r="C263" s="25"/>
      <c r="D263" s="7"/>
    </row>
    <row r="264" spans="2:4" x14ac:dyDescent="0.25">
      <c r="B264" s="7" t="s">
        <v>53</v>
      </c>
      <c r="C264" s="24"/>
      <c r="D264" s="7">
        <f>SUM(C257:C264)</f>
        <v>0</v>
      </c>
    </row>
    <row r="265" spans="2:4" x14ac:dyDescent="0.25">
      <c r="B265" s="19"/>
      <c r="C265" s="25"/>
      <c r="D265" s="7"/>
    </row>
    <row r="266" spans="2:4" x14ac:dyDescent="0.25">
      <c r="B266" s="19" t="s">
        <v>27</v>
      </c>
      <c r="C266" s="25"/>
      <c r="D266" s="7"/>
    </row>
    <row r="267" spans="2:4" x14ac:dyDescent="0.25">
      <c r="B267" s="7"/>
      <c r="C267" s="25"/>
      <c r="D267" s="7"/>
    </row>
    <row r="268" spans="2:4" x14ac:dyDescent="0.25">
      <c r="B268" s="7" t="s">
        <v>21</v>
      </c>
      <c r="C268" s="25"/>
      <c r="D268" s="7"/>
    </row>
    <row r="269" spans="2:4" x14ac:dyDescent="0.25">
      <c r="B269" s="7" t="s">
        <v>37</v>
      </c>
      <c r="C269" s="25"/>
      <c r="D269" s="7"/>
    </row>
    <row r="270" spans="2:4" x14ac:dyDescent="0.25">
      <c r="B270" s="7" t="s">
        <v>175</v>
      </c>
      <c r="C270" s="25"/>
      <c r="D270" s="7"/>
    </row>
    <row r="271" spans="2:4" x14ac:dyDescent="0.25">
      <c r="B271" s="7" t="s">
        <v>53</v>
      </c>
      <c r="C271" s="24"/>
      <c r="D271" s="7">
        <f>SUM(C268:C271)</f>
        <v>0</v>
      </c>
    </row>
    <row r="272" spans="2:4" x14ac:dyDescent="0.25">
      <c r="B272" s="19"/>
      <c r="C272" s="25"/>
      <c r="D272" s="7"/>
    </row>
    <row r="273" spans="2:4" x14ac:dyDescent="0.25">
      <c r="B273" s="19" t="s">
        <v>30</v>
      </c>
      <c r="C273" s="25"/>
      <c r="D273" s="7"/>
    </row>
    <row r="274" spans="2:4" x14ac:dyDescent="0.25">
      <c r="B274" s="7" t="s">
        <v>28</v>
      </c>
      <c r="C274" s="24"/>
      <c r="D274" s="7">
        <f>SUM(C274)</f>
        <v>0</v>
      </c>
    </row>
    <row r="275" spans="2:4" x14ac:dyDescent="0.25">
      <c r="B275" s="19"/>
      <c r="C275" s="25"/>
      <c r="D275" s="7"/>
    </row>
    <row r="276" spans="2:4" x14ac:dyDescent="0.25">
      <c r="B276" s="19" t="s">
        <v>31</v>
      </c>
      <c r="C276" s="25"/>
      <c r="D276" s="7"/>
    </row>
    <row r="277" spans="2:4" x14ac:dyDescent="0.25">
      <c r="B277" s="7" t="s">
        <v>221</v>
      </c>
      <c r="C277" s="25"/>
      <c r="D277" s="7"/>
    </row>
    <row r="278" spans="2:4" x14ac:dyDescent="0.25">
      <c r="B278" s="7" t="s">
        <v>28</v>
      </c>
      <c r="C278" s="25"/>
      <c r="D278" s="7"/>
    </row>
    <row r="279" spans="2:4" x14ac:dyDescent="0.25">
      <c r="B279" s="7" t="s">
        <v>117</v>
      </c>
      <c r="C279" s="25"/>
      <c r="D279" s="7"/>
    </row>
    <row r="280" spans="2:4" x14ac:dyDescent="0.25">
      <c r="B280" s="7" t="s">
        <v>134</v>
      </c>
      <c r="C280" s="25"/>
      <c r="D280" s="7"/>
    </row>
    <row r="281" spans="2:4" x14ac:dyDescent="0.25">
      <c r="B281" s="7" t="s">
        <v>38</v>
      </c>
      <c r="C281" s="25"/>
      <c r="D281" s="7"/>
    </row>
    <row r="282" spans="2:4" x14ac:dyDescent="0.25">
      <c r="B282" s="7" t="s">
        <v>47</v>
      </c>
      <c r="C282" s="24"/>
      <c r="D282" s="7">
        <f>SUM(C277:C282)</f>
        <v>0</v>
      </c>
    </row>
    <row r="283" spans="2:4" x14ac:dyDescent="0.25">
      <c r="B283" s="19"/>
      <c r="C283" s="25"/>
      <c r="D283" s="7"/>
    </row>
    <row r="284" spans="2:4" x14ac:dyDescent="0.25">
      <c r="B284" s="19" t="s">
        <v>35</v>
      </c>
      <c r="C284" s="25"/>
      <c r="D284" s="7"/>
    </row>
    <row r="285" spans="2:4" x14ac:dyDescent="0.25">
      <c r="B285" s="7" t="s">
        <v>221</v>
      </c>
      <c r="C285" s="25"/>
      <c r="D285" s="7"/>
    </row>
    <row r="286" spans="2:4" x14ac:dyDescent="0.25">
      <c r="B286" s="7" t="s">
        <v>32</v>
      </c>
      <c r="C286" s="25"/>
      <c r="D286" s="7"/>
    </row>
    <row r="287" spans="2:4" x14ac:dyDescent="0.25">
      <c r="B287" s="7" t="s">
        <v>37</v>
      </c>
      <c r="C287" s="25"/>
      <c r="D287" s="7"/>
    </row>
    <row r="288" spans="2:4" x14ac:dyDescent="0.25">
      <c r="B288" s="7" t="s">
        <v>51</v>
      </c>
      <c r="C288" s="24"/>
      <c r="D288" s="7">
        <f>SUM(C285:C288)</f>
        <v>0</v>
      </c>
    </row>
    <row r="289" spans="2:4" x14ac:dyDescent="0.25">
      <c r="B289" s="19"/>
      <c r="C289" s="25"/>
      <c r="D289" s="7"/>
    </row>
    <row r="290" spans="2:4" x14ac:dyDescent="0.25">
      <c r="B290" s="19" t="s">
        <v>189</v>
      </c>
      <c r="C290" s="25"/>
      <c r="D290" s="7"/>
    </row>
    <row r="291" spans="2:4" x14ac:dyDescent="0.25">
      <c r="B291" s="7" t="s">
        <v>221</v>
      </c>
      <c r="C291" s="25"/>
      <c r="D291" s="7"/>
    </row>
    <row r="292" spans="2:4" x14ac:dyDescent="0.25">
      <c r="B292" s="7" t="s">
        <v>32</v>
      </c>
      <c r="C292" s="25"/>
      <c r="D292" s="7"/>
    </row>
    <row r="293" spans="2:4" x14ac:dyDescent="0.25">
      <c r="B293" s="5" t="s">
        <v>37</v>
      </c>
      <c r="C293" s="25"/>
      <c r="D293" s="92"/>
    </row>
    <row r="294" spans="2:4" x14ac:dyDescent="0.25">
      <c r="B294" s="7" t="s">
        <v>175</v>
      </c>
      <c r="C294" s="24"/>
      <c r="D294" s="92">
        <f>SUM(C291:C294)</f>
        <v>0</v>
      </c>
    </row>
    <row r="295" spans="2:4" x14ac:dyDescent="0.25">
      <c r="B295" s="19"/>
      <c r="C295" s="25"/>
      <c r="D295" s="7"/>
    </row>
    <row r="296" spans="2:4" x14ac:dyDescent="0.25">
      <c r="B296" s="19" t="s">
        <v>43</v>
      </c>
      <c r="C296" s="25"/>
      <c r="D296" s="7"/>
    </row>
    <row r="297" spans="2:4" x14ac:dyDescent="0.25">
      <c r="B297" s="7" t="s">
        <v>44</v>
      </c>
      <c r="C297" s="25"/>
      <c r="D297" s="7"/>
    </row>
    <row r="298" spans="2:4" x14ac:dyDescent="0.25">
      <c r="B298" s="7" t="s">
        <v>41</v>
      </c>
      <c r="C298" s="25"/>
      <c r="D298" s="7"/>
    </row>
    <row r="299" spans="2:4" x14ac:dyDescent="0.25">
      <c r="B299" s="7" t="s">
        <v>137</v>
      </c>
      <c r="C299" s="25"/>
      <c r="D299" s="7"/>
    </row>
    <row r="300" spans="2:4" x14ac:dyDescent="0.25">
      <c r="B300" s="7" t="s">
        <v>47</v>
      </c>
      <c r="C300" s="25"/>
      <c r="D300" s="7"/>
    </row>
    <row r="301" spans="2:4" x14ac:dyDescent="0.25">
      <c r="B301" s="7" t="s">
        <v>142</v>
      </c>
      <c r="C301" s="24"/>
      <c r="D301" s="7">
        <f>SUM(C297:C301)</f>
        <v>0</v>
      </c>
    </row>
    <row r="302" spans="2:4" x14ac:dyDescent="0.25">
      <c r="B302" s="19"/>
      <c r="C302" s="25"/>
      <c r="D302" s="7"/>
    </row>
    <row r="303" spans="2:4" x14ac:dyDescent="0.25">
      <c r="B303" s="19" t="s">
        <v>40</v>
      </c>
      <c r="C303" s="25"/>
      <c r="D303" s="7"/>
    </row>
    <row r="304" spans="2:4" x14ac:dyDescent="0.25">
      <c r="B304" s="7" t="s">
        <v>117</v>
      </c>
      <c r="C304" s="25"/>
      <c r="D304" s="7"/>
    </row>
    <row r="305" spans="2:4" x14ac:dyDescent="0.25">
      <c r="B305" s="7" t="s">
        <v>38</v>
      </c>
      <c r="C305" s="25"/>
      <c r="D305" s="7"/>
    </row>
    <row r="306" spans="2:4" x14ac:dyDescent="0.25">
      <c r="B306" s="7" t="s">
        <v>157</v>
      </c>
      <c r="C306" s="24"/>
      <c r="D306" s="7">
        <f>SUM(C304:C306)</f>
        <v>0</v>
      </c>
    </row>
    <row r="307" spans="2:4" x14ac:dyDescent="0.25">
      <c r="B307" s="19"/>
      <c r="C307" s="25"/>
      <c r="D307" s="7"/>
    </row>
    <row r="308" spans="2:4" x14ac:dyDescent="0.25">
      <c r="B308" s="19" t="s">
        <v>42</v>
      </c>
      <c r="C308" s="25"/>
      <c r="D308" s="7"/>
    </row>
    <row r="309" spans="2:4" x14ac:dyDescent="0.25">
      <c r="B309" s="7" t="s">
        <v>41</v>
      </c>
      <c r="C309" s="24"/>
      <c r="D309" s="7">
        <f>SUM(C309)</f>
        <v>0</v>
      </c>
    </row>
    <row r="310" spans="2:4" x14ac:dyDescent="0.25">
      <c r="B310" s="19"/>
      <c r="C310" s="25"/>
      <c r="D310" s="7"/>
    </row>
    <row r="311" spans="2:4" x14ac:dyDescent="0.25">
      <c r="B311" s="19" t="s">
        <v>45</v>
      </c>
      <c r="C311" s="25"/>
      <c r="D311" s="7"/>
    </row>
    <row r="312" spans="2:4" x14ac:dyDescent="0.25">
      <c r="B312" s="7" t="s">
        <v>41</v>
      </c>
      <c r="C312" s="24"/>
      <c r="D312" s="7">
        <f>SUM(C312)</f>
        <v>0</v>
      </c>
    </row>
    <row r="313" spans="2:4" x14ac:dyDescent="0.25">
      <c r="B313" s="19"/>
      <c r="C313" s="25"/>
      <c r="D313" s="7"/>
    </row>
    <row r="314" spans="2:4" x14ac:dyDescent="0.25">
      <c r="B314" s="19" t="s">
        <v>52</v>
      </c>
      <c r="C314" s="25"/>
      <c r="D314" s="7"/>
    </row>
    <row r="315" spans="2:4" x14ac:dyDescent="0.25">
      <c r="B315" s="7" t="s">
        <v>47</v>
      </c>
      <c r="C315" s="24"/>
      <c r="D315" s="7">
        <f>SUM(C315)</f>
        <v>0</v>
      </c>
    </row>
    <row r="316" spans="2:4" x14ac:dyDescent="0.25">
      <c r="B316" s="19"/>
      <c r="C316" s="25"/>
      <c r="D316" s="7"/>
    </row>
    <row r="317" spans="2:4" x14ac:dyDescent="0.25">
      <c r="B317" s="19" t="s">
        <v>55</v>
      </c>
      <c r="C317" s="25"/>
      <c r="D317" s="7"/>
    </row>
    <row r="318" spans="2:4" x14ac:dyDescent="0.25">
      <c r="B318" s="7" t="s">
        <v>175</v>
      </c>
      <c r="C318" s="25"/>
      <c r="D318" s="7"/>
    </row>
    <row r="319" spans="2:4" x14ac:dyDescent="0.25">
      <c r="B319" s="7" t="s">
        <v>53</v>
      </c>
      <c r="C319" s="24"/>
      <c r="D319" s="7">
        <f>SUM(C318:C319)</f>
        <v>0</v>
      </c>
    </row>
    <row r="320" spans="2:4" x14ac:dyDescent="0.25">
      <c r="B320" s="7"/>
      <c r="C320" s="25"/>
      <c r="D320" s="7"/>
    </row>
    <row r="321" spans="2:4" x14ac:dyDescent="0.25">
      <c r="B321" s="19" t="s">
        <v>118</v>
      </c>
      <c r="C321" s="25"/>
      <c r="D321" s="7"/>
    </row>
    <row r="322" spans="2:4" x14ac:dyDescent="0.25">
      <c r="B322" s="7" t="s">
        <v>117</v>
      </c>
      <c r="C322" s="24"/>
      <c r="D322" s="7">
        <f>SUM(C322)</f>
        <v>0</v>
      </c>
    </row>
    <row r="323" spans="2:4" x14ac:dyDescent="0.25">
      <c r="B323" s="7"/>
      <c r="C323" s="25"/>
      <c r="D323" s="7"/>
    </row>
    <row r="324" spans="2:4" x14ac:dyDescent="0.25">
      <c r="B324" s="19" t="s">
        <v>120</v>
      </c>
      <c r="C324" s="25"/>
      <c r="D324" s="7"/>
    </row>
    <row r="325" spans="2:4" x14ac:dyDescent="0.25">
      <c r="B325" s="7" t="s">
        <v>117</v>
      </c>
      <c r="C325" s="24"/>
      <c r="D325" s="7">
        <f>SUM(C325)</f>
        <v>0</v>
      </c>
    </row>
    <row r="326" spans="2:4" x14ac:dyDescent="0.25">
      <c r="B326" s="7"/>
      <c r="C326" s="25"/>
      <c r="D326" s="7"/>
    </row>
    <row r="327" spans="2:4" x14ac:dyDescent="0.25">
      <c r="B327" s="19" t="s">
        <v>121</v>
      </c>
      <c r="C327" s="25"/>
      <c r="D327" s="7"/>
    </row>
    <row r="328" spans="2:4" x14ac:dyDescent="0.25">
      <c r="B328" s="7" t="s">
        <v>117</v>
      </c>
      <c r="C328" s="24"/>
      <c r="D328" s="7">
        <f>SUM(C328)</f>
        <v>0</v>
      </c>
    </row>
    <row r="329" spans="2:4" x14ac:dyDescent="0.25">
      <c r="B329" s="19"/>
      <c r="C329" s="25"/>
      <c r="D329" s="7"/>
    </row>
    <row r="330" spans="2:4" x14ac:dyDescent="0.25">
      <c r="B330" s="19" t="s">
        <v>131</v>
      </c>
      <c r="C330" s="25"/>
      <c r="D330" s="7"/>
    </row>
    <row r="331" spans="2:4" x14ac:dyDescent="0.25">
      <c r="B331" s="7" t="s">
        <v>130</v>
      </c>
      <c r="C331" s="24"/>
      <c r="D331" s="7">
        <f>C331</f>
        <v>0</v>
      </c>
    </row>
    <row r="332" spans="2:4" x14ac:dyDescent="0.25">
      <c r="B332" s="7"/>
      <c r="C332" s="25"/>
      <c r="D332" s="7"/>
    </row>
    <row r="333" spans="2:4" x14ac:dyDescent="0.25">
      <c r="B333" s="19" t="s">
        <v>222</v>
      </c>
      <c r="C333" s="25"/>
      <c r="D333" s="7"/>
    </row>
    <row r="334" spans="2:4" x14ac:dyDescent="0.25">
      <c r="B334" s="7" t="s">
        <v>221</v>
      </c>
      <c r="C334" s="25"/>
      <c r="D334" s="7"/>
    </row>
    <row r="335" spans="2:4" x14ac:dyDescent="0.25">
      <c r="B335" s="7" t="s">
        <v>144</v>
      </c>
      <c r="C335" s="24"/>
      <c r="D335" s="7">
        <f>SUM(C334:C335)</f>
        <v>0</v>
      </c>
    </row>
    <row r="336" spans="2:4" x14ac:dyDescent="0.25">
      <c r="B336" s="7"/>
      <c r="C336" s="25"/>
      <c r="D336" s="7"/>
    </row>
    <row r="337" spans="2:4" x14ac:dyDescent="0.25">
      <c r="B337" s="19" t="s">
        <v>151</v>
      </c>
      <c r="C337" s="25"/>
      <c r="D337" s="7"/>
    </row>
    <row r="338" spans="2:4" x14ac:dyDescent="0.25">
      <c r="B338" s="7" t="s">
        <v>137</v>
      </c>
      <c r="C338" s="24"/>
      <c r="D338" s="7">
        <f>C338</f>
        <v>0</v>
      </c>
    </row>
    <row r="339" spans="2:4" x14ac:dyDescent="0.25">
      <c r="B339" s="7"/>
      <c r="C339" s="25"/>
      <c r="D339" s="7"/>
    </row>
    <row r="340" spans="2:4" x14ac:dyDescent="0.25">
      <c r="B340" s="19" t="s">
        <v>152</v>
      </c>
      <c r="C340" s="25"/>
      <c r="D340" s="7"/>
    </row>
    <row r="341" spans="2:4" x14ac:dyDescent="0.25">
      <c r="B341" s="7" t="s">
        <v>137</v>
      </c>
      <c r="C341" s="24"/>
      <c r="D341" s="7">
        <f>C341</f>
        <v>0</v>
      </c>
    </row>
    <row r="342" spans="2:4" x14ac:dyDescent="0.25">
      <c r="B342" s="7"/>
      <c r="C342" s="25"/>
      <c r="D342" s="7"/>
    </row>
    <row r="343" spans="2:4" x14ac:dyDescent="0.25">
      <c r="B343" s="19" t="s">
        <v>165</v>
      </c>
      <c r="C343" s="25"/>
      <c r="D343" s="7"/>
    </row>
    <row r="344" spans="2:4" x14ac:dyDescent="0.25">
      <c r="B344" s="7" t="s">
        <v>160</v>
      </c>
      <c r="C344" s="24"/>
      <c r="D344" s="7">
        <f>SUM(C344)</f>
        <v>0</v>
      </c>
    </row>
    <row r="345" spans="2:4" x14ac:dyDescent="0.25">
      <c r="B345" s="7"/>
      <c r="C345" s="25"/>
      <c r="D345" s="7"/>
    </row>
    <row r="346" spans="2:4" x14ac:dyDescent="0.25">
      <c r="B346" s="19" t="s">
        <v>166</v>
      </c>
      <c r="C346" s="25"/>
      <c r="D346" s="7"/>
    </row>
    <row r="347" spans="2:4" x14ac:dyDescent="0.25">
      <c r="B347" s="7" t="s">
        <v>160</v>
      </c>
      <c r="C347" s="24"/>
      <c r="D347" s="7">
        <f>SUM(C347)</f>
        <v>0</v>
      </c>
    </row>
    <row r="348" spans="2:4" x14ac:dyDescent="0.25">
      <c r="B348" s="7"/>
      <c r="C348" s="25"/>
      <c r="D348" s="7"/>
    </row>
    <row r="349" spans="2:4" x14ac:dyDescent="0.25">
      <c r="B349" s="19" t="s">
        <v>167</v>
      </c>
      <c r="C349" s="25"/>
      <c r="D349" s="7"/>
    </row>
    <row r="350" spans="2:4" x14ac:dyDescent="0.25">
      <c r="B350" s="7" t="s">
        <v>160</v>
      </c>
      <c r="C350" s="24"/>
      <c r="D350" s="7">
        <f>SUM(C350)</f>
        <v>0</v>
      </c>
    </row>
    <row r="351" spans="2:4" x14ac:dyDescent="0.25">
      <c r="B351" s="7"/>
      <c r="C351" s="25"/>
      <c r="D351" s="7"/>
    </row>
    <row r="352" spans="2:4" x14ac:dyDescent="0.25">
      <c r="B352" s="19" t="s">
        <v>190</v>
      </c>
      <c r="C352" s="25"/>
      <c r="D352" s="7"/>
    </row>
    <row r="353" spans="2:4" x14ac:dyDescent="0.25">
      <c r="B353" s="7" t="s">
        <v>175</v>
      </c>
      <c r="C353" s="24"/>
      <c r="D353" s="7">
        <f>SUM(C353)</f>
        <v>0</v>
      </c>
    </row>
    <row r="354" spans="2:4" x14ac:dyDescent="0.25">
      <c r="B354" s="7"/>
      <c r="C354" s="25"/>
      <c r="D354" s="7"/>
    </row>
    <row r="355" spans="2:4" x14ac:dyDescent="0.25">
      <c r="B355" s="19" t="s">
        <v>223</v>
      </c>
      <c r="C355" s="25"/>
      <c r="D355" s="7"/>
    </row>
    <row r="356" spans="2:4" x14ac:dyDescent="0.25">
      <c r="B356" s="7" t="s">
        <v>221</v>
      </c>
      <c r="C356" s="24"/>
      <c r="D356" s="7">
        <f>SUM(C356)</f>
        <v>0</v>
      </c>
    </row>
    <row r="357" spans="2:4" x14ac:dyDescent="0.25">
      <c r="B357" s="19"/>
      <c r="C357" s="25"/>
      <c r="D357" s="7"/>
    </row>
    <row r="358" spans="2:4" x14ac:dyDescent="0.25">
      <c r="B358" s="19"/>
      <c r="C358" s="25"/>
      <c r="D358" s="7"/>
    </row>
    <row r="359" spans="2:4" x14ac:dyDescent="0.25">
      <c r="B359" s="19" t="s">
        <v>9</v>
      </c>
      <c r="C359" s="25"/>
      <c r="D359" s="7"/>
    </row>
    <row r="360" spans="2:4" x14ac:dyDescent="0.25">
      <c r="B360" s="19" t="s">
        <v>10</v>
      </c>
      <c r="C360" s="25"/>
      <c r="D360" s="7"/>
    </row>
    <row r="361" spans="2:4" x14ac:dyDescent="0.25">
      <c r="B361" s="7" t="s">
        <v>129</v>
      </c>
      <c r="C361" s="25"/>
      <c r="D361" s="7"/>
    </row>
    <row r="362" spans="2:4" x14ac:dyDescent="0.25">
      <c r="B362" s="7" t="s">
        <v>13</v>
      </c>
      <c r="C362" s="25"/>
      <c r="D362" s="7"/>
    </row>
    <row r="363" spans="2:4" x14ac:dyDescent="0.25">
      <c r="B363" s="7" t="s">
        <v>28</v>
      </c>
      <c r="C363" s="25"/>
      <c r="D363" s="7"/>
    </row>
    <row r="364" spans="2:4" x14ac:dyDescent="0.25">
      <c r="B364" s="7" t="s">
        <v>141</v>
      </c>
      <c r="C364" s="25"/>
      <c r="D364" s="7"/>
    </row>
    <row r="365" spans="2:4" x14ac:dyDescent="0.25">
      <c r="B365" s="7" t="s">
        <v>198</v>
      </c>
      <c r="C365" s="25"/>
      <c r="D365" s="7"/>
    </row>
    <row r="366" spans="2:4" x14ac:dyDescent="0.25">
      <c r="B366" s="7" t="s">
        <v>21</v>
      </c>
      <c r="C366" s="25"/>
      <c r="D366" s="7"/>
    </row>
    <row r="367" spans="2:4" x14ac:dyDescent="0.25">
      <c r="B367" s="7" t="s">
        <v>159</v>
      </c>
      <c r="C367" s="25"/>
      <c r="D367" s="7"/>
    </row>
    <row r="368" spans="2:4" x14ac:dyDescent="0.25">
      <c r="B368" s="7" t="s">
        <v>37</v>
      </c>
      <c r="C368" s="25"/>
      <c r="D368" s="7"/>
    </row>
    <row r="369" spans="2:4" x14ac:dyDescent="0.25">
      <c r="B369" s="7" t="s">
        <v>134</v>
      </c>
      <c r="C369" s="25"/>
      <c r="D369" s="7"/>
    </row>
    <row r="370" spans="2:4" x14ac:dyDescent="0.25">
      <c r="B370" s="7" t="s">
        <v>176</v>
      </c>
      <c r="C370" s="25"/>
      <c r="D370" s="7"/>
    </row>
    <row r="371" spans="2:4" x14ac:dyDescent="0.25">
      <c r="B371" s="7" t="s">
        <v>38</v>
      </c>
      <c r="C371" s="25"/>
      <c r="D371" s="7"/>
    </row>
    <row r="372" spans="2:4" x14ac:dyDescent="0.25">
      <c r="B372" s="7" t="s">
        <v>41</v>
      </c>
      <c r="C372" s="25"/>
      <c r="D372" s="7"/>
    </row>
    <row r="373" spans="2:4" x14ac:dyDescent="0.25">
      <c r="B373" s="7" t="s">
        <v>47</v>
      </c>
      <c r="C373" s="25"/>
      <c r="D373" s="7"/>
    </row>
    <row r="374" spans="2:4" x14ac:dyDescent="0.25">
      <c r="B374" s="7" t="s">
        <v>142</v>
      </c>
      <c r="C374" s="25"/>
      <c r="D374" s="7"/>
    </row>
    <row r="375" spans="2:4" x14ac:dyDescent="0.25">
      <c r="B375" s="7" t="s">
        <v>128</v>
      </c>
      <c r="C375" s="25"/>
      <c r="D375" s="7"/>
    </row>
    <row r="376" spans="2:4" x14ac:dyDescent="0.25">
      <c r="B376" s="7" t="s">
        <v>53</v>
      </c>
      <c r="C376" s="24"/>
      <c r="D376" s="7">
        <f>SUM(C361:C376)</f>
        <v>0</v>
      </c>
    </row>
    <row r="377" spans="2:4" x14ac:dyDescent="0.25">
      <c r="B377" s="19"/>
      <c r="C377" s="25"/>
      <c r="D377" s="7"/>
    </row>
    <row r="378" spans="2:4" x14ac:dyDescent="0.25">
      <c r="B378" s="19" t="s">
        <v>11</v>
      </c>
      <c r="C378" s="25"/>
      <c r="D378" s="7"/>
    </row>
    <row r="379" spans="2:4" x14ac:dyDescent="0.25">
      <c r="B379" s="7" t="s">
        <v>221</v>
      </c>
      <c r="C379" s="25"/>
      <c r="D379" s="7"/>
    </row>
    <row r="380" spans="2:4" x14ac:dyDescent="0.25">
      <c r="B380" s="7" t="s">
        <v>129</v>
      </c>
      <c r="C380" s="25"/>
      <c r="D380" s="7"/>
    </row>
    <row r="381" spans="2:4" x14ac:dyDescent="0.25">
      <c r="B381" s="7" t="s">
        <v>143</v>
      </c>
      <c r="C381" s="25"/>
      <c r="D381" s="7"/>
    </row>
    <row r="382" spans="2:4" x14ac:dyDescent="0.25">
      <c r="B382" s="7" t="s">
        <v>13</v>
      </c>
      <c r="C382" s="25"/>
      <c r="D382" s="7"/>
    </row>
    <row r="383" spans="2:4" x14ac:dyDescent="0.25">
      <c r="B383" s="7" t="s">
        <v>16</v>
      </c>
      <c r="C383" s="25"/>
      <c r="D383" s="7"/>
    </row>
    <row r="384" spans="2:4" x14ac:dyDescent="0.25">
      <c r="B384" s="7" t="s">
        <v>28</v>
      </c>
      <c r="C384" s="25"/>
      <c r="D384" s="7"/>
    </row>
    <row r="385" spans="2:4" x14ac:dyDescent="0.25">
      <c r="B385" s="7" t="s">
        <v>141</v>
      </c>
      <c r="C385" s="25"/>
      <c r="D385" s="7"/>
    </row>
    <row r="386" spans="2:4" x14ac:dyDescent="0.25">
      <c r="B386" s="7" t="s">
        <v>198</v>
      </c>
      <c r="C386" s="25"/>
      <c r="D386" s="7"/>
    </row>
    <row r="387" spans="2:4" x14ac:dyDescent="0.25">
      <c r="B387" s="7" t="s">
        <v>160</v>
      </c>
      <c r="C387" s="25"/>
      <c r="D387" s="7"/>
    </row>
    <row r="388" spans="2:4" x14ac:dyDescent="0.25">
      <c r="B388" s="7" t="s">
        <v>21</v>
      </c>
      <c r="C388" s="25"/>
      <c r="D388" s="7"/>
    </row>
    <row r="389" spans="2:4" x14ac:dyDescent="0.25">
      <c r="B389" s="7" t="s">
        <v>117</v>
      </c>
      <c r="C389" s="25"/>
      <c r="D389" s="7"/>
    </row>
    <row r="390" spans="2:4" x14ac:dyDescent="0.25">
      <c r="B390" s="7" t="s">
        <v>159</v>
      </c>
      <c r="C390" s="25"/>
      <c r="D390" s="7"/>
    </row>
    <row r="391" spans="2:4" x14ac:dyDescent="0.25">
      <c r="B391" s="7" t="s">
        <v>32</v>
      </c>
      <c r="C391" s="25"/>
      <c r="D391" s="7"/>
    </row>
    <row r="392" spans="2:4" x14ac:dyDescent="0.25">
      <c r="B392" s="7" t="s">
        <v>174</v>
      </c>
      <c r="C392" s="25"/>
      <c r="D392" s="7"/>
    </row>
    <row r="393" spans="2:4" x14ac:dyDescent="0.25">
      <c r="B393" s="7" t="s">
        <v>37</v>
      </c>
      <c r="C393" s="25"/>
      <c r="D393" s="7"/>
    </row>
    <row r="394" spans="2:4" x14ac:dyDescent="0.25">
      <c r="B394" s="7" t="s">
        <v>134</v>
      </c>
      <c r="C394" s="25"/>
      <c r="D394" s="7"/>
    </row>
    <row r="395" spans="2:4" x14ac:dyDescent="0.25">
      <c r="B395" s="7" t="s">
        <v>133</v>
      </c>
      <c r="C395" s="25"/>
      <c r="D395" s="7"/>
    </row>
    <row r="396" spans="2:4" x14ac:dyDescent="0.25">
      <c r="B396" s="7" t="s">
        <v>140</v>
      </c>
      <c r="C396" s="25"/>
      <c r="D396" s="7"/>
    </row>
    <row r="397" spans="2:4" x14ac:dyDescent="0.25">
      <c r="B397" s="7" t="s">
        <v>176</v>
      </c>
      <c r="C397" s="25"/>
      <c r="D397" s="7"/>
    </row>
    <row r="398" spans="2:4" x14ac:dyDescent="0.25">
      <c r="B398" s="7" t="s">
        <v>38</v>
      </c>
      <c r="C398" s="25"/>
      <c r="D398" s="7"/>
    </row>
    <row r="399" spans="2:4" x14ac:dyDescent="0.25">
      <c r="B399" s="7" t="s">
        <v>41</v>
      </c>
      <c r="C399" s="25"/>
      <c r="D399" s="7"/>
    </row>
    <row r="400" spans="2:4" x14ac:dyDescent="0.25">
      <c r="B400" s="7" t="s">
        <v>156</v>
      </c>
      <c r="C400" s="25"/>
      <c r="D400" s="7"/>
    </row>
    <row r="401" spans="2:4" x14ac:dyDescent="0.25">
      <c r="B401" s="7" t="s">
        <v>127</v>
      </c>
      <c r="C401" s="25"/>
      <c r="D401" s="7"/>
    </row>
    <row r="402" spans="2:4" x14ac:dyDescent="0.25">
      <c r="B402" s="7" t="s">
        <v>157</v>
      </c>
      <c r="C402" s="25"/>
      <c r="D402" s="7"/>
    </row>
    <row r="403" spans="2:4" x14ac:dyDescent="0.25">
      <c r="B403" s="7" t="s">
        <v>144</v>
      </c>
      <c r="C403" s="25"/>
      <c r="D403" s="7"/>
    </row>
    <row r="404" spans="2:4" x14ac:dyDescent="0.25">
      <c r="B404" s="7" t="s">
        <v>161</v>
      </c>
      <c r="C404" s="25"/>
      <c r="D404" s="7"/>
    </row>
    <row r="405" spans="2:4" x14ac:dyDescent="0.25">
      <c r="B405" s="7" t="s">
        <v>139</v>
      </c>
      <c r="C405" s="25"/>
      <c r="D405" s="7"/>
    </row>
    <row r="406" spans="2:4" x14ac:dyDescent="0.25">
      <c r="B406" s="7" t="s">
        <v>137</v>
      </c>
      <c r="C406" s="25"/>
      <c r="D406" s="7"/>
    </row>
    <row r="407" spans="2:4" x14ac:dyDescent="0.25">
      <c r="B407" s="7" t="s">
        <v>46</v>
      </c>
      <c r="C407" s="25"/>
      <c r="D407" s="7"/>
    </row>
    <row r="408" spans="2:4" x14ac:dyDescent="0.25">
      <c r="B408" s="7" t="s">
        <v>130</v>
      </c>
      <c r="C408" s="25"/>
      <c r="D408" s="7"/>
    </row>
    <row r="409" spans="2:4" x14ac:dyDescent="0.25">
      <c r="B409" s="7" t="s">
        <v>47</v>
      </c>
      <c r="C409" s="25"/>
      <c r="D409" s="7"/>
    </row>
    <row r="410" spans="2:4" x14ac:dyDescent="0.25">
      <c r="B410" s="7" t="s">
        <v>142</v>
      </c>
      <c r="C410" s="25"/>
      <c r="D410" s="7"/>
    </row>
    <row r="411" spans="2:4" x14ac:dyDescent="0.25">
      <c r="B411" s="7" t="s">
        <v>175</v>
      </c>
      <c r="C411" s="25"/>
      <c r="D411" s="7"/>
    </row>
    <row r="412" spans="2:4" x14ac:dyDescent="0.25">
      <c r="B412" s="52" t="s">
        <v>53</v>
      </c>
      <c r="C412" s="24"/>
      <c r="D412" s="100">
        <f>SUM(C379:C412)</f>
        <v>0</v>
      </c>
    </row>
    <row r="415" spans="2:4" x14ac:dyDescent="0.25">
      <c r="B415" s="131" t="s">
        <v>86</v>
      </c>
      <c r="C415" s="131"/>
      <c r="D415" s="131"/>
    </row>
    <row r="416" spans="2:4" x14ac:dyDescent="0.25">
      <c r="B416" s="131" t="s">
        <v>116</v>
      </c>
      <c r="C416" s="131"/>
      <c r="D416" s="131"/>
    </row>
    <row r="417" spans="2:4" x14ac:dyDescent="0.25">
      <c r="B417" s="131" t="s">
        <v>114</v>
      </c>
      <c r="C417" s="131"/>
      <c r="D417" s="131"/>
    </row>
    <row r="418" spans="2:4" ht="15.75" thickBot="1" x14ac:dyDescent="0.3">
      <c r="B418" s="107"/>
      <c r="C418" s="107"/>
      <c r="D418" s="107"/>
    </row>
    <row r="419" spans="2:4" ht="21.75" thickBot="1" x14ac:dyDescent="0.4">
      <c r="B419" s="128" t="s">
        <v>109</v>
      </c>
      <c r="C419" s="129"/>
      <c r="D419" s="130"/>
    </row>
    <row r="420" spans="2:4" x14ac:dyDescent="0.25">
      <c r="B420" s="27" t="s">
        <v>17</v>
      </c>
      <c r="C420" s="34"/>
      <c r="D420" s="17"/>
    </row>
    <row r="421" spans="2:4" x14ac:dyDescent="0.25">
      <c r="B421" s="23" t="s">
        <v>129</v>
      </c>
      <c r="C421" s="31"/>
      <c r="D421" s="16"/>
    </row>
    <row r="422" spans="2:4" x14ac:dyDescent="0.25">
      <c r="B422" s="7" t="s">
        <v>28</v>
      </c>
      <c r="C422" s="31"/>
      <c r="D422" s="16"/>
    </row>
    <row r="423" spans="2:4" x14ac:dyDescent="0.25">
      <c r="B423" s="7" t="s">
        <v>141</v>
      </c>
      <c r="C423" s="31"/>
      <c r="D423" s="16"/>
    </row>
    <row r="424" spans="2:4" x14ac:dyDescent="0.25">
      <c r="B424" s="7" t="s">
        <v>198</v>
      </c>
      <c r="C424" s="31"/>
      <c r="D424" s="16"/>
    </row>
    <row r="425" spans="2:4" x14ac:dyDescent="0.25">
      <c r="B425" s="7" t="s">
        <v>160</v>
      </c>
      <c r="C425" s="31"/>
      <c r="D425" s="16"/>
    </row>
    <row r="426" spans="2:4" x14ac:dyDescent="0.25">
      <c r="B426" s="7" t="s">
        <v>117</v>
      </c>
      <c r="C426" s="31"/>
      <c r="D426" s="16"/>
    </row>
    <row r="427" spans="2:4" x14ac:dyDescent="0.25">
      <c r="B427" s="7" t="s">
        <v>159</v>
      </c>
      <c r="C427" s="31"/>
      <c r="D427" s="16"/>
    </row>
    <row r="428" spans="2:4" x14ac:dyDescent="0.25">
      <c r="B428" s="7" t="s">
        <v>32</v>
      </c>
      <c r="C428" s="31"/>
      <c r="D428" s="16"/>
    </row>
    <row r="429" spans="2:4" x14ac:dyDescent="0.25">
      <c r="B429" s="7" t="s">
        <v>37</v>
      </c>
      <c r="C429" s="31"/>
      <c r="D429" s="16"/>
    </row>
    <row r="430" spans="2:4" x14ac:dyDescent="0.25">
      <c r="B430" s="7" t="s">
        <v>134</v>
      </c>
      <c r="C430" s="31"/>
      <c r="D430" s="16"/>
    </row>
    <row r="431" spans="2:4" x14ac:dyDescent="0.25">
      <c r="B431" s="7" t="s">
        <v>140</v>
      </c>
      <c r="C431" s="31"/>
      <c r="D431" s="16"/>
    </row>
    <row r="432" spans="2:4" x14ac:dyDescent="0.25">
      <c r="B432" s="7" t="s">
        <v>176</v>
      </c>
      <c r="C432" s="31"/>
      <c r="D432" s="16"/>
    </row>
    <row r="433" spans="2:4" x14ac:dyDescent="0.25">
      <c r="B433" s="7" t="s">
        <v>38</v>
      </c>
      <c r="C433" s="31"/>
      <c r="D433" s="16"/>
    </row>
    <row r="434" spans="2:4" x14ac:dyDescent="0.25">
      <c r="B434" s="7" t="s">
        <v>156</v>
      </c>
      <c r="C434" s="31"/>
      <c r="D434" s="16"/>
    </row>
    <row r="435" spans="2:4" x14ac:dyDescent="0.25">
      <c r="B435" s="7" t="s">
        <v>127</v>
      </c>
      <c r="C435" s="31"/>
      <c r="D435" s="16"/>
    </row>
    <row r="436" spans="2:4" x14ac:dyDescent="0.25">
      <c r="B436" s="7" t="s">
        <v>144</v>
      </c>
      <c r="C436" s="31"/>
      <c r="D436" s="16"/>
    </row>
    <row r="437" spans="2:4" x14ac:dyDescent="0.25">
      <c r="B437" s="7" t="s">
        <v>157</v>
      </c>
      <c r="C437" s="31"/>
      <c r="D437" s="16"/>
    </row>
    <row r="438" spans="2:4" x14ac:dyDescent="0.25">
      <c r="B438" s="7" t="s">
        <v>161</v>
      </c>
      <c r="C438" s="31"/>
      <c r="D438" s="16"/>
    </row>
    <row r="439" spans="2:4" x14ac:dyDescent="0.25">
      <c r="B439" s="7" t="s">
        <v>139</v>
      </c>
      <c r="C439" s="31"/>
      <c r="D439" s="16"/>
    </row>
    <row r="440" spans="2:4" x14ac:dyDescent="0.25">
      <c r="B440" s="7" t="s">
        <v>137</v>
      </c>
      <c r="C440" s="31"/>
      <c r="D440" s="16"/>
    </row>
    <row r="441" spans="2:4" x14ac:dyDescent="0.25">
      <c r="B441" s="7" t="s">
        <v>46</v>
      </c>
      <c r="C441" s="31"/>
      <c r="D441" s="16"/>
    </row>
    <row r="442" spans="2:4" x14ac:dyDescent="0.25">
      <c r="B442" s="7" t="s">
        <v>191</v>
      </c>
      <c r="C442" s="31"/>
      <c r="D442" s="16"/>
    </row>
    <row r="443" spans="2:4" x14ac:dyDescent="0.25">
      <c r="B443" s="7" t="s">
        <v>175</v>
      </c>
      <c r="C443" s="31"/>
      <c r="D443" s="16"/>
    </row>
    <row r="444" spans="2:4" x14ac:dyDescent="0.25">
      <c r="B444" s="7" t="s">
        <v>128</v>
      </c>
      <c r="C444" s="31"/>
      <c r="D444" s="16"/>
    </row>
    <row r="445" spans="2:4" x14ac:dyDescent="0.25">
      <c r="B445" s="7" t="s">
        <v>53</v>
      </c>
      <c r="C445" s="35"/>
      <c r="D445" s="22">
        <f>SUM(C420:C445)</f>
        <v>0</v>
      </c>
    </row>
    <row r="446" spans="2:4" x14ac:dyDescent="0.25">
      <c r="B446" s="7"/>
      <c r="C446" s="31"/>
      <c r="D446" s="7"/>
    </row>
    <row r="447" spans="2:4" x14ac:dyDescent="0.25">
      <c r="B447" s="19" t="s">
        <v>61</v>
      </c>
      <c r="C447" s="31"/>
      <c r="D447" s="6"/>
    </row>
    <row r="448" spans="2:4" x14ac:dyDescent="0.25">
      <c r="B448" s="7" t="s">
        <v>221</v>
      </c>
      <c r="C448" s="31"/>
      <c r="D448" s="6"/>
    </row>
    <row r="449" spans="2:4" x14ac:dyDescent="0.25">
      <c r="B449" s="7" t="s">
        <v>13</v>
      </c>
      <c r="C449" s="31"/>
      <c r="D449" s="16"/>
    </row>
    <row r="450" spans="2:4" x14ac:dyDescent="0.25">
      <c r="B450" s="7" t="s">
        <v>28</v>
      </c>
      <c r="C450" s="31"/>
      <c r="D450" s="16"/>
    </row>
    <row r="451" spans="2:4" x14ac:dyDescent="0.25">
      <c r="B451" s="7" t="s">
        <v>117</v>
      </c>
      <c r="C451" s="31"/>
      <c r="D451" s="16"/>
    </row>
    <row r="452" spans="2:4" x14ac:dyDescent="0.25">
      <c r="B452" s="7" t="s">
        <v>21</v>
      </c>
      <c r="C452" s="31"/>
      <c r="D452" s="16"/>
    </row>
    <row r="453" spans="2:4" x14ac:dyDescent="0.25">
      <c r="B453" s="7" t="s">
        <v>134</v>
      </c>
      <c r="C453" s="31"/>
      <c r="D453" s="16"/>
    </row>
    <row r="454" spans="2:4" x14ac:dyDescent="0.25">
      <c r="B454" s="23" t="s">
        <v>38</v>
      </c>
      <c r="C454" s="31"/>
      <c r="D454" s="16"/>
    </row>
    <row r="455" spans="2:4" x14ac:dyDescent="0.25">
      <c r="B455" s="23" t="s">
        <v>137</v>
      </c>
      <c r="C455" s="31"/>
      <c r="D455" s="16"/>
    </row>
    <row r="456" spans="2:4" x14ac:dyDescent="0.25">
      <c r="B456" s="7" t="s">
        <v>175</v>
      </c>
      <c r="C456" s="31"/>
      <c r="D456" s="16"/>
    </row>
    <row r="457" spans="2:4" x14ac:dyDescent="0.25">
      <c r="B457" s="23" t="s">
        <v>53</v>
      </c>
      <c r="C457" s="35"/>
      <c r="D457" s="18">
        <f>SUM(C448:C457)</f>
        <v>0</v>
      </c>
    </row>
    <row r="458" spans="2:4" x14ac:dyDescent="0.25">
      <c r="B458" s="23"/>
      <c r="C458" s="31"/>
      <c r="D458" s="6"/>
    </row>
    <row r="459" spans="2:4" x14ac:dyDescent="0.25">
      <c r="B459" s="8" t="s">
        <v>62</v>
      </c>
      <c r="C459" s="31"/>
      <c r="D459" s="6"/>
    </row>
    <row r="460" spans="2:4" x14ac:dyDescent="0.25">
      <c r="B460" s="5" t="s">
        <v>13</v>
      </c>
      <c r="C460" s="31"/>
      <c r="D460" s="6"/>
    </row>
    <row r="461" spans="2:4" x14ac:dyDescent="0.25">
      <c r="B461" s="5" t="s">
        <v>37</v>
      </c>
      <c r="C461" s="31"/>
      <c r="D461" s="6"/>
    </row>
    <row r="462" spans="2:4" x14ac:dyDescent="0.25">
      <c r="B462" s="5" t="s">
        <v>175</v>
      </c>
      <c r="C462" s="31"/>
      <c r="D462" s="6"/>
    </row>
    <row r="463" spans="2:4" x14ac:dyDescent="0.25">
      <c r="B463" s="5" t="s">
        <v>53</v>
      </c>
      <c r="C463" s="35"/>
      <c r="D463" s="20">
        <f>SUM(C460:C463)</f>
        <v>0</v>
      </c>
    </row>
    <row r="464" spans="2:4" x14ac:dyDescent="0.25">
      <c r="B464" s="5"/>
      <c r="C464" s="31"/>
      <c r="D464" s="20"/>
    </row>
    <row r="465" spans="2:5" x14ac:dyDescent="0.25">
      <c r="B465" s="8" t="s">
        <v>63</v>
      </c>
      <c r="C465" s="31"/>
      <c r="D465" s="20"/>
    </row>
    <row r="466" spans="2:5" x14ac:dyDescent="0.25">
      <c r="B466" s="5" t="s">
        <v>13</v>
      </c>
      <c r="C466" s="35"/>
      <c r="D466" s="20">
        <f>SUM(C466:C466)</f>
        <v>0</v>
      </c>
    </row>
    <row r="467" spans="2:5" x14ac:dyDescent="0.25">
      <c r="B467" s="8"/>
      <c r="C467" s="31"/>
      <c r="D467" s="20"/>
    </row>
    <row r="468" spans="2:5" x14ac:dyDescent="0.25">
      <c r="B468" s="8" t="s">
        <v>64</v>
      </c>
      <c r="C468" s="31"/>
      <c r="D468" s="20"/>
    </row>
    <row r="469" spans="2:5" x14ac:dyDescent="0.25">
      <c r="B469" s="5" t="s">
        <v>13</v>
      </c>
      <c r="C469" s="35"/>
      <c r="D469" s="20">
        <f>SUM(C469:C469)</f>
        <v>0</v>
      </c>
    </row>
    <row r="470" spans="2:5" x14ac:dyDescent="0.25">
      <c r="B470" s="8"/>
      <c r="C470" s="31"/>
      <c r="D470" s="20"/>
    </row>
    <row r="471" spans="2:5" x14ac:dyDescent="0.25">
      <c r="B471" s="8" t="s">
        <v>65</v>
      </c>
      <c r="C471" s="31"/>
      <c r="D471" s="20"/>
    </row>
    <row r="472" spans="2:5" x14ac:dyDescent="0.25">
      <c r="B472" s="5" t="s">
        <v>13</v>
      </c>
      <c r="C472" s="35"/>
      <c r="D472" s="20">
        <f>SUM(C472:C472)</f>
        <v>0</v>
      </c>
    </row>
    <row r="473" spans="2:5" x14ac:dyDescent="0.25">
      <c r="B473" s="19" t="s">
        <v>8</v>
      </c>
      <c r="C473" s="31"/>
      <c r="D473" s="7"/>
    </row>
    <row r="474" spans="2:5" x14ac:dyDescent="0.25">
      <c r="B474" s="19" t="s">
        <v>66</v>
      </c>
      <c r="C474" s="31"/>
      <c r="D474" s="20"/>
    </row>
    <row r="475" spans="2:5" x14ac:dyDescent="0.25">
      <c r="B475" s="5" t="s">
        <v>21</v>
      </c>
      <c r="C475" s="31"/>
      <c r="D475" s="93"/>
    </row>
    <row r="476" spans="2:5" x14ac:dyDescent="0.25">
      <c r="B476" s="7" t="s">
        <v>137</v>
      </c>
      <c r="C476" s="35"/>
      <c r="D476" s="20">
        <f>SUM(C475:C476)</f>
        <v>0</v>
      </c>
    </row>
    <row r="477" spans="2:5" x14ac:dyDescent="0.25">
      <c r="B477" s="19"/>
      <c r="C477" s="31"/>
      <c r="D477" s="7"/>
    </row>
    <row r="478" spans="2:5" x14ac:dyDescent="0.25">
      <c r="B478" s="19" t="s">
        <v>67</v>
      </c>
      <c r="C478" s="31"/>
      <c r="D478" s="20"/>
    </row>
    <row r="479" spans="2:5" x14ac:dyDescent="0.25">
      <c r="B479" s="7" t="s">
        <v>16</v>
      </c>
      <c r="C479" s="31"/>
      <c r="D479" s="20"/>
    </row>
    <row r="480" spans="2:5" x14ac:dyDescent="0.25">
      <c r="B480" s="7" t="s">
        <v>41</v>
      </c>
      <c r="C480" s="31"/>
      <c r="E480" s="33"/>
    </row>
    <row r="481" spans="2:4" x14ac:dyDescent="0.25">
      <c r="B481" s="7" t="s">
        <v>47</v>
      </c>
      <c r="C481" s="35"/>
      <c r="D481" s="20">
        <f>SUM(C479:C481)</f>
        <v>0</v>
      </c>
    </row>
    <row r="482" spans="2:4" x14ac:dyDescent="0.25">
      <c r="B482" s="19"/>
      <c r="C482" s="31"/>
      <c r="D482" s="7"/>
    </row>
    <row r="483" spans="2:4" x14ac:dyDescent="0.25">
      <c r="B483" s="19" t="s">
        <v>68</v>
      </c>
      <c r="C483" s="31"/>
      <c r="D483" s="20"/>
    </row>
    <row r="484" spans="2:4" x14ac:dyDescent="0.25">
      <c r="B484" s="7" t="s">
        <v>159</v>
      </c>
      <c r="C484" s="31"/>
      <c r="D484" s="20"/>
    </row>
    <row r="485" spans="2:4" x14ac:dyDescent="0.25">
      <c r="B485" s="7" t="s">
        <v>117</v>
      </c>
      <c r="C485" s="31"/>
      <c r="D485" s="20"/>
    </row>
    <row r="486" spans="2:4" x14ac:dyDescent="0.25">
      <c r="B486" s="7" t="s">
        <v>16</v>
      </c>
      <c r="C486" s="35"/>
      <c r="D486" s="20">
        <f>SUM(C484:C486)</f>
        <v>0</v>
      </c>
    </row>
    <row r="487" spans="2:4" x14ac:dyDescent="0.25">
      <c r="B487" s="19"/>
      <c r="C487" s="31"/>
      <c r="D487" s="7"/>
    </row>
    <row r="488" spans="2:4" x14ac:dyDescent="0.25">
      <c r="B488" s="19" t="s">
        <v>69</v>
      </c>
      <c r="C488" s="31"/>
      <c r="D488" s="20"/>
    </row>
    <row r="489" spans="2:4" x14ac:dyDescent="0.25">
      <c r="B489" s="7" t="s">
        <v>221</v>
      </c>
      <c r="C489" s="31"/>
      <c r="D489" s="20"/>
    </row>
    <row r="490" spans="2:4" x14ac:dyDescent="0.25">
      <c r="B490" s="7" t="s">
        <v>143</v>
      </c>
      <c r="C490" s="31"/>
      <c r="D490" s="20"/>
    </row>
    <row r="491" spans="2:4" x14ac:dyDescent="0.25">
      <c r="B491" s="7" t="s">
        <v>28</v>
      </c>
      <c r="C491" s="31"/>
      <c r="D491" s="20"/>
    </row>
    <row r="492" spans="2:4" x14ac:dyDescent="0.25">
      <c r="B492" s="7" t="s">
        <v>198</v>
      </c>
      <c r="C492" s="31"/>
      <c r="D492" s="20"/>
    </row>
    <row r="493" spans="2:4" x14ac:dyDescent="0.25">
      <c r="B493" s="7" t="s">
        <v>21</v>
      </c>
      <c r="C493" s="31"/>
      <c r="D493" s="20"/>
    </row>
    <row r="494" spans="2:4" x14ac:dyDescent="0.25">
      <c r="B494" s="7" t="s">
        <v>117</v>
      </c>
      <c r="C494" s="31"/>
      <c r="D494" s="20"/>
    </row>
    <row r="495" spans="2:4" x14ac:dyDescent="0.25">
      <c r="B495" s="7" t="s">
        <v>159</v>
      </c>
      <c r="C495" s="31"/>
      <c r="D495" s="20"/>
    </row>
    <row r="496" spans="2:4" x14ac:dyDescent="0.25">
      <c r="B496" s="7" t="s">
        <v>37</v>
      </c>
      <c r="C496" s="31"/>
      <c r="D496" s="20"/>
    </row>
    <row r="497" spans="2:4" x14ac:dyDescent="0.25">
      <c r="B497" s="7" t="s">
        <v>134</v>
      </c>
      <c r="C497" s="31"/>
      <c r="D497" s="20"/>
    </row>
    <row r="498" spans="2:4" x14ac:dyDescent="0.25">
      <c r="B498" s="7" t="s">
        <v>140</v>
      </c>
      <c r="C498" s="31"/>
      <c r="D498" s="20"/>
    </row>
    <row r="499" spans="2:4" x14ac:dyDescent="0.25">
      <c r="B499" s="7" t="s">
        <v>176</v>
      </c>
      <c r="C499" s="31"/>
      <c r="D499" s="20"/>
    </row>
    <row r="500" spans="2:4" x14ac:dyDescent="0.25">
      <c r="B500" s="7" t="s">
        <v>157</v>
      </c>
      <c r="C500" s="31"/>
      <c r="D500" s="20"/>
    </row>
    <row r="501" spans="2:4" x14ac:dyDescent="0.25">
      <c r="B501" s="7" t="s">
        <v>161</v>
      </c>
      <c r="C501" s="31"/>
      <c r="D501" s="20"/>
    </row>
    <row r="502" spans="2:4" x14ac:dyDescent="0.25">
      <c r="B502" s="7" t="s">
        <v>139</v>
      </c>
      <c r="C502" s="31"/>
      <c r="D502" s="20"/>
    </row>
    <row r="503" spans="2:4" x14ac:dyDescent="0.25">
      <c r="B503" s="7" t="s">
        <v>137</v>
      </c>
      <c r="C503" s="31"/>
      <c r="D503" s="20"/>
    </row>
    <row r="504" spans="2:4" x14ac:dyDescent="0.25">
      <c r="B504" s="7" t="s">
        <v>38</v>
      </c>
      <c r="C504" s="31"/>
      <c r="D504" s="20"/>
    </row>
    <row r="505" spans="2:4" x14ac:dyDescent="0.25">
      <c r="B505" s="7" t="s">
        <v>41</v>
      </c>
      <c r="C505" s="31"/>
      <c r="D505" s="20"/>
    </row>
    <row r="506" spans="2:4" x14ac:dyDescent="0.25">
      <c r="B506" s="7" t="s">
        <v>156</v>
      </c>
      <c r="C506" s="35"/>
      <c r="D506" s="20">
        <f>SUM(C489:C506)</f>
        <v>0</v>
      </c>
    </row>
    <row r="507" spans="2:4" x14ac:dyDescent="0.25">
      <c r="B507" s="19"/>
      <c r="C507" s="31"/>
      <c r="D507" s="7"/>
    </row>
    <row r="508" spans="2:4" x14ac:dyDescent="0.25">
      <c r="B508" s="19" t="s">
        <v>70</v>
      </c>
      <c r="C508" s="31"/>
      <c r="D508" s="20"/>
    </row>
    <row r="509" spans="2:4" x14ac:dyDescent="0.25">
      <c r="B509" s="7" t="s">
        <v>221</v>
      </c>
      <c r="C509" s="31"/>
      <c r="D509" s="20"/>
    </row>
    <row r="510" spans="2:4" x14ac:dyDescent="0.25">
      <c r="B510" s="7" t="s">
        <v>198</v>
      </c>
      <c r="C510" s="31"/>
      <c r="D510" s="20"/>
    </row>
    <row r="511" spans="2:4" x14ac:dyDescent="0.25">
      <c r="B511" s="7" t="s">
        <v>21</v>
      </c>
      <c r="C511" s="31"/>
      <c r="D511" s="20"/>
    </row>
    <row r="512" spans="2:4" x14ac:dyDescent="0.25">
      <c r="B512" s="7" t="s">
        <v>117</v>
      </c>
      <c r="C512" s="31"/>
      <c r="D512" s="20"/>
    </row>
    <row r="513" spans="2:4" x14ac:dyDescent="0.25">
      <c r="B513" s="7" t="s">
        <v>37</v>
      </c>
      <c r="C513" s="31"/>
      <c r="D513" s="20"/>
    </row>
    <row r="514" spans="2:4" x14ac:dyDescent="0.25">
      <c r="B514" s="7" t="s">
        <v>134</v>
      </c>
      <c r="C514" s="31"/>
      <c r="D514" s="20"/>
    </row>
    <row r="515" spans="2:4" x14ac:dyDescent="0.25">
      <c r="B515" s="7" t="s">
        <v>175</v>
      </c>
      <c r="C515" s="31"/>
      <c r="D515" s="20"/>
    </row>
    <row r="516" spans="2:4" x14ac:dyDescent="0.25">
      <c r="B516" s="7" t="s">
        <v>53</v>
      </c>
      <c r="C516" s="35"/>
      <c r="D516" s="20">
        <f>SUM(C509:C516)</f>
        <v>0</v>
      </c>
    </row>
    <row r="517" spans="2:4" x14ac:dyDescent="0.25">
      <c r="B517" s="19"/>
      <c r="C517" s="31"/>
      <c r="D517" s="7"/>
    </row>
    <row r="518" spans="2:4" x14ac:dyDescent="0.25">
      <c r="B518" s="19" t="s">
        <v>71</v>
      </c>
      <c r="C518" s="31"/>
      <c r="D518" s="20"/>
    </row>
    <row r="519" spans="2:4" x14ac:dyDescent="0.25">
      <c r="B519" s="7"/>
      <c r="C519" s="31"/>
      <c r="D519" s="20"/>
    </row>
    <row r="520" spans="2:4" x14ac:dyDescent="0.25">
      <c r="B520" s="7" t="s">
        <v>21</v>
      </c>
      <c r="C520" s="31"/>
      <c r="D520" s="20"/>
    </row>
    <row r="521" spans="2:4" x14ac:dyDescent="0.25">
      <c r="B521" s="7" t="s">
        <v>37</v>
      </c>
      <c r="C521" s="31"/>
      <c r="D521" s="20"/>
    </row>
    <row r="522" spans="2:4" x14ac:dyDescent="0.25">
      <c r="B522" s="7" t="s">
        <v>175</v>
      </c>
      <c r="C522" s="31"/>
      <c r="D522" s="20"/>
    </row>
    <row r="523" spans="2:4" x14ac:dyDescent="0.25">
      <c r="B523" s="7" t="s">
        <v>53</v>
      </c>
      <c r="C523" s="35"/>
      <c r="D523" s="20">
        <f>SUM(C519:C523)</f>
        <v>0</v>
      </c>
    </row>
    <row r="524" spans="2:4" x14ac:dyDescent="0.25">
      <c r="B524" s="19"/>
      <c r="C524" s="31"/>
      <c r="D524" s="20"/>
    </row>
    <row r="525" spans="2:4" x14ac:dyDescent="0.25">
      <c r="B525" s="19" t="s">
        <v>72</v>
      </c>
      <c r="C525" s="31"/>
      <c r="D525" s="20"/>
    </row>
    <row r="526" spans="2:4" x14ac:dyDescent="0.25">
      <c r="B526" s="7" t="s">
        <v>28</v>
      </c>
      <c r="C526" s="35"/>
      <c r="D526" s="20">
        <f>SUM(C526)</f>
        <v>0</v>
      </c>
    </row>
    <row r="527" spans="2:4" x14ac:dyDescent="0.25">
      <c r="B527" s="19"/>
      <c r="C527" s="31"/>
      <c r="D527" s="7"/>
    </row>
    <row r="528" spans="2:4" x14ac:dyDescent="0.25">
      <c r="B528" s="19" t="s">
        <v>73</v>
      </c>
      <c r="C528" s="31"/>
      <c r="D528" s="20"/>
    </row>
    <row r="529" spans="2:4" x14ac:dyDescent="0.25">
      <c r="B529" s="7" t="s">
        <v>221</v>
      </c>
      <c r="C529" s="31"/>
      <c r="D529" s="20"/>
    </row>
    <row r="530" spans="2:4" x14ac:dyDescent="0.25">
      <c r="B530" s="7" t="s">
        <v>28</v>
      </c>
      <c r="C530" s="31"/>
      <c r="D530" s="20"/>
    </row>
    <row r="531" spans="2:4" x14ac:dyDescent="0.25">
      <c r="B531" s="7" t="s">
        <v>117</v>
      </c>
      <c r="C531" s="31"/>
      <c r="D531" s="20"/>
    </row>
    <row r="532" spans="2:4" x14ac:dyDescent="0.25">
      <c r="B532" s="7" t="s">
        <v>134</v>
      </c>
      <c r="C532" s="31"/>
      <c r="D532" s="20"/>
    </row>
    <row r="533" spans="2:4" x14ac:dyDescent="0.25">
      <c r="B533" s="7" t="s">
        <v>38</v>
      </c>
      <c r="C533" s="31"/>
      <c r="D533" s="20"/>
    </row>
    <row r="534" spans="2:4" x14ac:dyDescent="0.25">
      <c r="B534" s="7" t="s">
        <v>41</v>
      </c>
      <c r="C534" s="31"/>
      <c r="D534" s="20"/>
    </row>
    <row r="535" spans="2:4" x14ac:dyDescent="0.25">
      <c r="B535" s="7" t="s">
        <v>47</v>
      </c>
      <c r="C535" s="35"/>
      <c r="D535" s="20">
        <f>SUM(C529:C535)</f>
        <v>0</v>
      </c>
    </row>
    <row r="536" spans="2:4" x14ac:dyDescent="0.25">
      <c r="B536" s="19"/>
      <c r="C536" s="31"/>
      <c r="D536" s="7"/>
    </row>
    <row r="537" spans="2:4" x14ac:dyDescent="0.25">
      <c r="B537" s="19" t="s">
        <v>74</v>
      </c>
      <c r="C537" s="31"/>
      <c r="D537" s="20"/>
    </row>
    <row r="538" spans="2:4" x14ac:dyDescent="0.25">
      <c r="B538" s="7" t="s">
        <v>117</v>
      </c>
      <c r="C538" s="31"/>
      <c r="D538" s="20"/>
    </row>
    <row r="539" spans="2:4" x14ac:dyDescent="0.25">
      <c r="B539" s="7" t="s">
        <v>38</v>
      </c>
      <c r="C539" s="31"/>
      <c r="D539" s="20"/>
    </row>
    <row r="540" spans="2:4" x14ac:dyDescent="0.25">
      <c r="B540" s="7" t="s">
        <v>157</v>
      </c>
      <c r="C540" s="35"/>
      <c r="D540" s="20">
        <f>SUM(C538:C540)</f>
        <v>0</v>
      </c>
    </row>
    <row r="541" spans="2:4" x14ac:dyDescent="0.25">
      <c r="B541" s="19"/>
      <c r="C541" s="31"/>
      <c r="D541" s="7"/>
    </row>
    <row r="542" spans="2:4" x14ac:dyDescent="0.25">
      <c r="B542" s="19" t="s">
        <v>75</v>
      </c>
      <c r="C542" s="31"/>
      <c r="D542" s="20"/>
    </row>
    <row r="543" spans="2:4" x14ac:dyDescent="0.25">
      <c r="B543" s="7" t="s">
        <v>41</v>
      </c>
      <c r="C543" s="35"/>
      <c r="D543" s="20">
        <f>SUM(C543:C543)</f>
        <v>0</v>
      </c>
    </row>
    <row r="544" spans="2:4" x14ac:dyDescent="0.25">
      <c r="B544" s="19"/>
      <c r="C544" s="31"/>
      <c r="D544" s="7"/>
    </row>
    <row r="545" spans="2:4" x14ac:dyDescent="0.25">
      <c r="B545" s="19" t="s">
        <v>76</v>
      </c>
      <c r="C545" s="31"/>
      <c r="D545" s="20"/>
    </row>
    <row r="546" spans="2:4" x14ac:dyDescent="0.25">
      <c r="B546" s="7" t="s">
        <v>41</v>
      </c>
      <c r="C546" s="35"/>
      <c r="D546" s="20">
        <f>SUM(C546:C546)</f>
        <v>0</v>
      </c>
    </row>
    <row r="547" spans="2:4" x14ac:dyDescent="0.25">
      <c r="B547" s="19"/>
      <c r="C547" s="31"/>
      <c r="D547" s="7"/>
    </row>
    <row r="548" spans="2:4" x14ac:dyDescent="0.25">
      <c r="B548" s="19" t="s">
        <v>77</v>
      </c>
      <c r="C548" s="31"/>
      <c r="D548" s="20"/>
    </row>
    <row r="549" spans="2:4" x14ac:dyDescent="0.25">
      <c r="B549" s="7" t="s">
        <v>47</v>
      </c>
      <c r="C549" s="35"/>
      <c r="D549" s="20">
        <f>SUM(C549)</f>
        <v>0</v>
      </c>
    </row>
    <row r="550" spans="2:4" x14ac:dyDescent="0.25">
      <c r="B550" s="19"/>
      <c r="C550" s="31"/>
      <c r="D550" s="20"/>
    </row>
    <row r="551" spans="2:4" x14ac:dyDescent="0.25">
      <c r="B551" s="19" t="s">
        <v>78</v>
      </c>
      <c r="C551" s="31"/>
      <c r="D551" s="20"/>
    </row>
    <row r="552" spans="2:4" x14ac:dyDescent="0.25">
      <c r="B552" s="7" t="s">
        <v>175</v>
      </c>
      <c r="C552" s="31"/>
      <c r="D552" s="20"/>
    </row>
    <row r="553" spans="2:4" x14ac:dyDescent="0.25">
      <c r="B553" s="7" t="s">
        <v>53</v>
      </c>
      <c r="C553" s="35"/>
      <c r="D553" s="20">
        <f>SUM(C552:C553)</f>
        <v>0</v>
      </c>
    </row>
    <row r="554" spans="2:4" x14ac:dyDescent="0.25">
      <c r="B554" s="7"/>
      <c r="C554" s="31"/>
      <c r="D554" s="20"/>
    </row>
    <row r="555" spans="2:4" x14ac:dyDescent="0.25">
      <c r="B555" s="19" t="s">
        <v>122</v>
      </c>
      <c r="C555" s="31"/>
      <c r="D555" s="20"/>
    </row>
    <row r="556" spans="2:4" x14ac:dyDescent="0.25">
      <c r="B556" s="7" t="s">
        <v>117</v>
      </c>
      <c r="C556" s="35"/>
      <c r="D556" s="20">
        <f>SUM(C556)</f>
        <v>0</v>
      </c>
    </row>
    <row r="557" spans="2:4" x14ac:dyDescent="0.25">
      <c r="B557" s="7"/>
      <c r="C557" s="31"/>
      <c r="D557" s="20"/>
    </row>
    <row r="558" spans="2:4" x14ac:dyDescent="0.25">
      <c r="B558" s="19" t="s">
        <v>124</v>
      </c>
      <c r="C558" s="31"/>
      <c r="D558" s="20"/>
    </row>
    <row r="559" spans="2:4" x14ac:dyDescent="0.25">
      <c r="B559" s="7" t="s">
        <v>117</v>
      </c>
      <c r="C559" s="35"/>
      <c r="D559" s="20">
        <f>SUM(C559)</f>
        <v>0</v>
      </c>
    </row>
    <row r="560" spans="2:4" x14ac:dyDescent="0.25">
      <c r="B560" s="7"/>
      <c r="C560" s="31"/>
      <c r="D560" s="20"/>
    </row>
    <row r="561" spans="2:4" x14ac:dyDescent="0.25">
      <c r="B561" s="19" t="s">
        <v>125</v>
      </c>
      <c r="C561" s="31"/>
      <c r="D561" s="20"/>
    </row>
    <row r="562" spans="2:4" x14ac:dyDescent="0.25">
      <c r="B562" s="7" t="s">
        <v>117</v>
      </c>
      <c r="C562" s="35"/>
      <c r="D562" s="20">
        <f>SUM(C562)</f>
        <v>0</v>
      </c>
    </row>
    <row r="563" spans="2:4" x14ac:dyDescent="0.25">
      <c r="B563" s="7"/>
      <c r="C563" s="31"/>
      <c r="D563" s="20"/>
    </row>
    <row r="564" spans="2:4" x14ac:dyDescent="0.25">
      <c r="B564" s="19" t="s">
        <v>132</v>
      </c>
      <c r="C564" s="31"/>
      <c r="D564" s="20"/>
    </row>
    <row r="565" spans="2:4" x14ac:dyDescent="0.25">
      <c r="B565" s="7" t="s">
        <v>130</v>
      </c>
      <c r="C565" s="35"/>
      <c r="D565" s="20">
        <f>SUM(C565)</f>
        <v>0</v>
      </c>
    </row>
    <row r="566" spans="2:4" x14ac:dyDescent="0.25">
      <c r="B566" s="7"/>
      <c r="C566" s="31"/>
      <c r="D566" s="20"/>
    </row>
    <row r="567" spans="2:4" x14ac:dyDescent="0.25">
      <c r="B567" s="19" t="s">
        <v>224</v>
      </c>
      <c r="C567" s="31"/>
      <c r="D567" s="20"/>
    </row>
    <row r="568" spans="2:4" x14ac:dyDescent="0.25">
      <c r="B568" s="7" t="s">
        <v>221</v>
      </c>
      <c r="C568" s="31"/>
      <c r="D568" s="20"/>
    </row>
    <row r="569" spans="2:4" x14ac:dyDescent="0.25">
      <c r="B569" s="7" t="s">
        <v>144</v>
      </c>
      <c r="C569" s="35"/>
      <c r="D569" s="20">
        <f>SUM(C568:C569)</f>
        <v>0</v>
      </c>
    </row>
    <row r="570" spans="2:4" x14ac:dyDescent="0.25">
      <c r="B570" s="7"/>
      <c r="C570" s="31"/>
      <c r="D570" s="20"/>
    </row>
    <row r="571" spans="2:4" x14ac:dyDescent="0.25">
      <c r="B571" s="19" t="s">
        <v>147</v>
      </c>
      <c r="C571" s="31"/>
      <c r="D571" s="20"/>
    </row>
    <row r="572" spans="2:4" x14ac:dyDescent="0.25">
      <c r="B572" s="5" t="s">
        <v>143</v>
      </c>
      <c r="C572" s="31"/>
      <c r="D572" s="101"/>
    </row>
    <row r="573" spans="2:4" x14ac:dyDescent="0.25">
      <c r="B573" s="7" t="s">
        <v>159</v>
      </c>
      <c r="C573" s="35"/>
      <c r="D573" s="20">
        <f>SUM(C572:C573)</f>
        <v>0</v>
      </c>
    </row>
    <row r="574" spans="2:4" x14ac:dyDescent="0.25">
      <c r="B574" s="7"/>
      <c r="C574" s="31"/>
      <c r="D574" s="20"/>
    </row>
    <row r="575" spans="2:4" x14ac:dyDescent="0.25">
      <c r="B575" s="19" t="s">
        <v>154</v>
      </c>
      <c r="C575" s="31"/>
      <c r="D575" s="20"/>
    </row>
    <row r="576" spans="2:4" x14ac:dyDescent="0.25">
      <c r="B576" s="7" t="s">
        <v>137</v>
      </c>
      <c r="C576" s="35"/>
      <c r="D576" s="20">
        <f>C576</f>
        <v>0</v>
      </c>
    </row>
    <row r="577" spans="2:4" x14ac:dyDescent="0.25">
      <c r="B577" s="7"/>
      <c r="C577" s="31"/>
      <c r="D577" s="20"/>
    </row>
    <row r="578" spans="2:4" x14ac:dyDescent="0.25">
      <c r="B578" s="19" t="s">
        <v>155</v>
      </c>
      <c r="C578" s="31"/>
      <c r="D578" s="20"/>
    </row>
    <row r="579" spans="2:4" x14ac:dyDescent="0.25">
      <c r="B579" s="7" t="s">
        <v>137</v>
      </c>
      <c r="C579" s="31"/>
      <c r="D579" s="20"/>
    </row>
    <row r="580" spans="2:4" x14ac:dyDescent="0.25">
      <c r="B580" s="7" t="s">
        <v>128</v>
      </c>
      <c r="C580" s="35"/>
      <c r="D580" s="20">
        <f>SUM(C579:C580)</f>
        <v>0</v>
      </c>
    </row>
    <row r="581" spans="2:4" x14ac:dyDescent="0.25">
      <c r="B581" s="7"/>
      <c r="C581" s="31"/>
      <c r="D581" s="20"/>
    </row>
    <row r="582" spans="2:4" x14ac:dyDescent="0.25">
      <c r="B582" s="19" t="s">
        <v>362</v>
      </c>
      <c r="C582" s="31"/>
      <c r="D582" s="20"/>
    </row>
    <row r="583" spans="2:4" x14ac:dyDescent="0.25">
      <c r="B583" s="7" t="s">
        <v>160</v>
      </c>
      <c r="C583" s="35"/>
      <c r="D583" s="20">
        <f>SUM(C583)</f>
        <v>0</v>
      </c>
    </row>
    <row r="584" spans="2:4" x14ac:dyDescent="0.25">
      <c r="B584" s="7"/>
      <c r="C584" s="31"/>
      <c r="D584" s="20"/>
    </row>
    <row r="585" spans="2:4" x14ac:dyDescent="0.25">
      <c r="B585" s="19" t="s">
        <v>170</v>
      </c>
      <c r="C585" s="31"/>
      <c r="D585" s="20"/>
    </row>
    <row r="586" spans="2:4" x14ac:dyDescent="0.25">
      <c r="B586" s="7" t="s">
        <v>160</v>
      </c>
      <c r="C586" s="35"/>
      <c r="D586" s="20">
        <f>SUM(C586)</f>
        <v>0</v>
      </c>
    </row>
    <row r="587" spans="2:4" x14ac:dyDescent="0.25">
      <c r="B587" s="7"/>
      <c r="C587" s="31"/>
      <c r="D587" s="20"/>
    </row>
    <row r="588" spans="2:4" x14ac:dyDescent="0.25">
      <c r="B588" s="19" t="s">
        <v>192</v>
      </c>
      <c r="C588" s="31"/>
      <c r="D588" s="20"/>
    </row>
    <row r="589" spans="2:4" x14ac:dyDescent="0.25">
      <c r="B589" s="7" t="s">
        <v>175</v>
      </c>
      <c r="C589" s="35"/>
      <c r="D589" s="20">
        <f>SUM(C589)</f>
        <v>0</v>
      </c>
    </row>
    <row r="590" spans="2:4" x14ac:dyDescent="0.25">
      <c r="B590" s="7"/>
      <c r="C590" s="31"/>
      <c r="D590" s="20"/>
    </row>
    <row r="591" spans="2:4" x14ac:dyDescent="0.25">
      <c r="B591" s="19" t="s">
        <v>193</v>
      </c>
      <c r="C591" s="31"/>
      <c r="D591" s="20"/>
    </row>
    <row r="592" spans="2:4" x14ac:dyDescent="0.25">
      <c r="B592" s="7" t="s">
        <v>175</v>
      </c>
      <c r="C592" s="35"/>
      <c r="D592" s="20">
        <f>SUM(C592)</f>
        <v>0</v>
      </c>
    </row>
    <row r="593" spans="2:4" x14ac:dyDescent="0.25">
      <c r="B593" s="7"/>
      <c r="C593" s="31"/>
      <c r="D593" s="20"/>
    </row>
    <row r="594" spans="2:4" x14ac:dyDescent="0.25">
      <c r="B594" s="19" t="s">
        <v>200</v>
      </c>
      <c r="C594" s="31"/>
      <c r="D594" s="20"/>
    </row>
    <row r="595" spans="2:4" x14ac:dyDescent="0.25">
      <c r="B595" s="7" t="s">
        <v>159</v>
      </c>
      <c r="C595" s="35"/>
      <c r="D595" s="20">
        <f>SUM(C595)</f>
        <v>0</v>
      </c>
    </row>
    <row r="596" spans="2:4" x14ac:dyDescent="0.25">
      <c r="B596" s="7"/>
      <c r="C596" s="31"/>
      <c r="D596" s="20"/>
    </row>
    <row r="597" spans="2:4" x14ac:dyDescent="0.25">
      <c r="B597" s="19" t="s">
        <v>79</v>
      </c>
      <c r="C597" s="31"/>
      <c r="D597" s="20"/>
    </row>
    <row r="598" spans="2:4" x14ac:dyDescent="0.25">
      <c r="B598" s="19" t="s">
        <v>80</v>
      </c>
      <c r="C598" s="31"/>
      <c r="D598" s="20"/>
    </row>
    <row r="599" spans="2:4" x14ac:dyDescent="0.25">
      <c r="B599" s="7" t="s">
        <v>221</v>
      </c>
      <c r="C599" s="31"/>
      <c r="D599" s="20"/>
    </row>
    <row r="600" spans="2:4" x14ac:dyDescent="0.25">
      <c r="B600" s="7" t="s">
        <v>129</v>
      </c>
      <c r="C600" s="31"/>
      <c r="D600" s="20"/>
    </row>
    <row r="601" spans="2:4" x14ac:dyDescent="0.25">
      <c r="B601" s="7" t="s">
        <v>143</v>
      </c>
      <c r="C601" s="31"/>
      <c r="D601" s="20"/>
    </row>
    <row r="602" spans="2:4" x14ac:dyDescent="0.25">
      <c r="B602" s="7" t="s">
        <v>16</v>
      </c>
      <c r="C602" s="31"/>
      <c r="D602" s="20"/>
    </row>
    <row r="603" spans="2:4" x14ac:dyDescent="0.25">
      <c r="B603" s="7" t="s">
        <v>141</v>
      </c>
      <c r="C603" s="31"/>
      <c r="D603" s="20"/>
    </row>
    <row r="604" spans="2:4" x14ac:dyDescent="0.25">
      <c r="B604" s="7" t="s">
        <v>198</v>
      </c>
      <c r="C604" s="31"/>
      <c r="D604" s="20"/>
    </row>
    <row r="605" spans="2:4" x14ac:dyDescent="0.25">
      <c r="B605" s="7" t="s">
        <v>160</v>
      </c>
      <c r="C605" s="31"/>
      <c r="D605" s="20"/>
    </row>
    <row r="606" spans="2:4" x14ac:dyDescent="0.25">
      <c r="B606" s="7" t="s">
        <v>21</v>
      </c>
      <c r="C606" s="31"/>
      <c r="D606" s="20"/>
    </row>
    <row r="607" spans="2:4" x14ac:dyDescent="0.25">
      <c r="B607" s="7" t="s">
        <v>159</v>
      </c>
      <c r="C607" s="31"/>
      <c r="D607" s="20"/>
    </row>
    <row r="608" spans="2:4" x14ac:dyDescent="0.25">
      <c r="B608" s="7" t="s">
        <v>174</v>
      </c>
      <c r="C608" s="31"/>
      <c r="D608" s="20"/>
    </row>
    <row r="609" spans="2:4" x14ac:dyDescent="0.25">
      <c r="B609" s="7" t="s">
        <v>133</v>
      </c>
      <c r="C609" s="31"/>
      <c r="D609" s="20"/>
    </row>
    <row r="610" spans="2:4" x14ac:dyDescent="0.25">
      <c r="B610" s="7" t="s">
        <v>134</v>
      </c>
      <c r="C610" s="31"/>
      <c r="D610" s="20"/>
    </row>
    <row r="611" spans="2:4" x14ac:dyDescent="0.25">
      <c r="B611" s="7" t="s">
        <v>176</v>
      </c>
      <c r="C611" s="31"/>
      <c r="D611" s="20"/>
    </row>
    <row r="612" spans="2:4" x14ac:dyDescent="0.25">
      <c r="B612" s="7" t="s">
        <v>41</v>
      </c>
      <c r="C612" s="31"/>
      <c r="D612" s="20"/>
    </row>
    <row r="613" spans="2:4" x14ac:dyDescent="0.25">
      <c r="B613" s="7" t="s">
        <v>127</v>
      </c>
      <c r="C613" s="31"/>
      <c r="D613" s="20"/>
    </row>
    <row r="614" spans="2:4" x14ac:dyDescent="0.25">
      <c r="B614" s="7" t="s">
        <v>144</v>
      </c>
      <c r="C614" s="31"/>
      <c r="D614" s="20"/>
    </row>
    <row r="615" spans="2:4" x14ac:dyDescent="0.25">
      <c r="B615" s="7" t="s">
        <v>161</v>
      </c>
      <c r="C615" s="31"/>
      <c r="D615" s="20"/>
    </row>
    <row r="616" spans="2:4" x14ac:dyDescent="0.25">
      <c r="B616" s="7" t="s">
        <v>139</v>
      </c>
      <c r="C616" s="31"/>
      <c r="D616" s="20"/>
    </row>
    <row r="617" spans="2:4" x14ac:dyDescent="0.25">
      <c r="B617" s="7" t="s">
        <v>47</v>
      </c>
      <c r="C617" s="31"/>
      <c r="D617" s="20"/>
    </row>
    <row r="618" spans="2:4" x14ac:dyDescent="0.25">
      <c r="B618" s="7" t="s">
        <v>142</v>
      </c>
      <c r="C618" s="31"/>
      <c r="D618" s="20"/>
    </row>
    <row r="619" spans="2:4" x14ac:dyDescent="0.25">
      <c r="B619" s="7" t="s">
        <v>46</v>
      </c>
      <c r="C619" s="31"/>
      <c r="D619" s="20"/>
    </row>
    <row r="620" spans="2:4" x14ac:dyDescent="0.25">
      <c r="B620" s="7" t="s">
        <v>175</v>
      </c>
      <c r="C620" s="31"/>
      <c r="D620" s="20"/>
    </row>
    <row r="621" spans="2:4" x14ac:dyDescent="0.25">
      <c r="B621" s="7" t="s">
        <v>37</v>
      </c>
      <c r="C621" s="31"/>
      <c r="D621" s="20"/>
    </row>
    <row r="622" spans="2:4" x14ac:dyDescent="0.25">
      <c r="B622" s="7" t="s">
        <v>13</v>
      </c>
      <c r="C622" s="31"/>
      <c r="D622" s="20"/>
    </row>
    <row r="623" spans="2:4" x14ac:dyDescent="0.25">
      <c r="B623" s="7" t="s">
        <v>28</v>
      </c>
      <c r="C623" s="31"/>
      <c r="D623" s="20"/>
    </row>
    <row r="624" spans="2:4" x14ac:dyDescent="0.25">
      <c r="B624" s="7" t="s">
        <v>32</v>
      </c>
      <c r="C624" s="31"/>
      <c r="D624" s="20"/>
    </row>
    <row r="625" spans="2:4" x14ac:dyDescent="0.25">
      <c r="B625" s="7" t="s">
        <v>128</v>
      </c>
      <c r="C625" s="31"/>
      <c r="D625" s="20"/>
    </row>
    <row r="626" spans="2:4" x14ac:dyDescent="0.25">
      <c r="B626" s="7" t="s">
        <v>156</v>
      </c>
      <c r="C626" s="31"/>
      <c r="D626" s="20"/>
    </row>
    <row r="627" spans="2:4" x14ac:dyDescent="0.25">
      <c r="B627" s="5" t="s">
        <v>117</v>
      </c>
      <c r="C627" s="31"/>
      <c r="D627" s="20"/>
    </row>
    <row r="628" spans="2:4" x14ac:dyDescent="0.25">
      <c r="B628" s="5" t="s">
        <v>140</v>
      </c>
      <c r="C628" s="31"/>
      <c r="D628" s="20"/>
    </row>
    <row r="629" spans="2:4" x14ac:dyDescent="0.25">
      <c r="B629" s="5" t="s">
        <v>157</v>
      </c>
      <c r="C629" s="31"/>
      <c r="D629" s="20"/>
    </row>
    <row r="630" spans="2:4" x14ac:dyDescent="0.25">
      <c r="B630" s="5" t="s">
        <v>137</v>
      </c>
      <c r="C630" s="31"/>
      <c r="D630" s="20"/>
    </row>
    <row r="631" spans="2:4" x14ac:dyDescent="0.25">
      <c r="B631" s="5" t="s">
        <v>130</v>
      </c>
      <c r="C631" s="31"/>
      <c r="D631" s="20"/>
    </row>
    <row r="632" spans="2:4" x14ac:dyDescent="0.25">
      <c r="B632" s="5" t="s">
        <v>83</v>
      </c>
      <c r="C632" s="31"/>
      <c r="D632" s="20"/>
    </row>
    <row r="633" spans="2:4" x14ac:dyDescent="0.25">
      <c r="B633" s="52" t="s">
        <v>38</v>
      </c>
      <c r="C633" s="35"/>
      <c r="D633" s="60">
        <f>SUM(C599:C633)</f>
        <v>0</v>
      </c>
    </row>
    <row r="635" spans="2:4" ht="15.75" thickBot="1" x14ac:dyDescent="0.3"/>
    <row r="636" spans="2:4" ht="21.75" thickBot="1" x14ac:dyDescent="0.4">
      <c r="B636" s="128" t="s">
        <v>110</v>
      </c>
      <c r="C636" s="129"/>
      <c r="D636" s="130"/>
    </row>
    <row r="637" spans="2:4" x14ac:dyDescent="0.25">
      <c r="B637" s="28" t="s">
        <v>18</v>
      </c>
      <c r="C637" s="26"/>
      <c r="D637" s="29"/>
    </row>
    <row r="638" spans="2:4" x14ac:dyDescent="0.25">
      <c r="B638" s="5" t="s">
        <v>221</v>
      </c>
      <c r="C638" s="25"/>
      <c r="D638" s="20"/>
    </row>
    <row r="639" spans="2:4" x14ac:dyDescent="0.25">
      <c r="B639" s="5" t="s">
        <v>129</v>
      </c>
      <c r="C639" s="25"/>
      <c r="D639" s="20"/>
    </row>
    <row r="640" spans="2:4" x14ac:dyDescent="0.25">
      <c r="B640" s="5" t="s">
        <v>13</v>
      </c>
      <c r="C640" s="31"/>
      <c r="D640" s="20"/>
    </row>
    <row r="641" spans="2:4" x14ac:dyDescent="0.25">
      <c r="B641" s="7" t="s">
        <v>16</v>
      </c>
      <c r="C641" s="31"/>
      <c r="D641" s="20"/>
    </row>
    <row r="642" spans="2:4" x14ac:dyDescent="0.25">
      <c r="B642" s="5" t="s">
        <v>28</v>
      </c>
      <c r="C642" s="31"/>
      <c r="D642" s="20"/>
    </row>
    <row r="643" spans="2:4" x14ac:dyDescent="0.25">
      <c r="B643" s="5" t="s">
        <v>141</v>
      </c>
      <c r="C643" s="31"/>
      <c r="D643" s="20"/>
    </row>
    <row r="644" spans="2:4" x14ac:dyDescent="0.25">
      <c r="B644" s="5" t="s">
        <v>198</v>
      </c>
      <c r="C644" s="31"/>
      <c r="D644" s="20"/>
    </row>
    <row r="645" spans="2:4" x14ac:dyDescent="0.25">
      <c r="B645" s="5" t="s">
        <v>160</v>
      </c>
      <c r="C645" s="31"/>
      <c r="D645" s="20"/>
    </row>
    <row r="646" spans="2:4" x14ac:dyDescent="0.25">
      <c r="B646" s="5" t="s">
        <v>21</v>
      </c>
      <c r="C646" s="31"/>
      <c r="D646" s="20"/>
    </row>
    <row r="647" spans="2:4" x14ac:dyDescent="0.25">
      <c r="B647" s="5" t="s">
        <v>117</v>
      </c>
      <c r="C647" s="31"/>
      <c r="D647" s="20"/>
    </row>
    <row r="648" spans="2:4" x14ac:dyDescent="0.25">
      <c r="B648" s="5" t="s">
        <v>159</v>
      </c>
      <c r="C648" s="31"/>
      <c r="D648" s="20"/>
    </row>
    <row r="649" spans="2:4" x14ac:dyDescent="0.25">
      <c r="B649" s="5" t="s">
        <v>32</v>
      </c>
      <c r="C649" s="31"/>
      <c r="D649" s="20"/>
    </row>
    <row r="650" spans="2:4" x14ac:dyDescent="0.25">
      <c r="B650" s="5" t="s">
        <v>37</v>
      </c>
      <c r="C650" s="31"/>
      <c r="D650" s="20"/>
    </row>
    <row r="651" spans="2:4" x14ac:dyDescent="0.25">
      <c r="B651" s="5" t="s">
        <v>134</v>
      </c>
      <c r="C651" s="31"/>
      <c r="D651" s="20"/>
    </row>
    <row r="652" spans="2:4" x14ac:dyDescent="0.25">
      <c r="B652" s="5" t="s">
        <v>140</v>
      </c>
      <c r="C652" s="31"/>
      <c r="D652" s="20"/>
    </row>
    <row r="653" spans="2:4" x14ac:dyDescent="0.25">
      <c r="B653" s="5" t="s">
        <v>176</v>
      </c>
      <c r="C653" s="31"/>
      <c r="D653" s="20"/>
    </row>
    <row r="654" spans="2:4" x14ac:dyDescent="0.25">
      <c r="B654" s="5" t="s">
        <v>38</v>
      </c>
      <c r="C654" s="31"/>
      <c r="D654" s="20"/>
    </row>
    <row r="655" spans="2:4" x14ac:dyDescent="0.25">
      <c r="B655" s="5" t="s">
        <v>156</v>
      </c>
      <c r="C655" s="31"/>
      <c r="D655" s="20"/>
    </row>
    <row r="656" spans="2:4" x14ac:dyDescent="0.25">
      <c r="B656" s="5" t="s">
        <v>127</v>
      </c>
      <c r="C656" s="31"/>
      <c r="D656" s="20"/>
    </row>
    <row r="657" spans="2:4" x14ac:dyDescent="0.25">
      <c r="B657" s="5" t="s">
        <v>144</v>
      </c>
      <c r="C657" s="31"/>
      <c r="D657" s="20"/>
    </row>
    <row r="658" spans="2:4" x14ac:dyDescent="0.25">
      <c r="B658" s="5" t="s">
        <v>161</v>
      </c>
      <c r="C658" s="31"/>
      <c r="D658" s="20"/>
    </row>
    <row r="659" spans="2:4" x14ac:dyDescent="0.25">
      <c r="B659" s="5" t="s">
        <v>139</v>
      </c>
      <c r="C659" s="31"/>
      <c r="D659" s="20"/>
    </row>
    <row r="660" spans="2:4" x14ac:dyDescent="0.25">
      <c r="B660" s="5" t="s">
        <v>137</v>
      </c>
      <c r="C660" s="31"/>
      <c r="D660" s="20"/>
    </row>
    <row r="661" spans="2:4" x14ac:dyDescent="0.25">
      <c r="B661" s="5" t="s">
        <v>46</v>
      </c>
      <c r="C661" s="31"/>
      <c r="D661" s="20"/>
    </row>
    <row r="662" spans="2:4" x14ac:dyDescent="0.25">
      <c r="B662" s="5" t="s">
        <v>47</v>
      </c>
      <c r="C662" s="31"/>
      <c r="D662" s="20"/>
    </row>
    <row r="663" spans="2:4" x14ac:dyDescent="0.25">
      <c r="B663" s="5" t="s">
        <v>142</v>
      </c>
      <c r="C663" s="31"/>
      <c r="D663" s="20"/>
    </row>
    <row r="664" spans="2:4" x14ac:dyDescent="0.25">
      <c r="B664" s="5" t="s">
        <v>175</v>
      </c>
      <c r="C664" s="31"/>
      <c r="D664" s="20"/>
    </row>
    <row r="665" spans="2:4" x14ac:dyDescent="0.25">
      <c r="B665" s="5" t="s">
        <v>53</v>
      </c>
      <c r="C665" s="35"/>
      <c r="D665" s="20">
        <f>SUM(C638:C665)</f>
        <v>0</v>
      </c>
    </row>
    <row r="666" spans="2:4" x14ac:dyDescent="0.25">
      <c r="B666" s="8"/>
      <c r="C666" s="31"/>
      <c r="D666" s="20"/>
    </row>
    <row r="667" spans="2:4" x14ac:dyDescent="0.25">
      <c r="B667" s="8" t="s">
        <v>56</v>
      </c>
      <c r="C667" s="31"/>
      <c r="D667" s="20"/>
    </row>
    <row r="668" spans="2:4" x14ac:dyDescent="0.25">
      <c r="B668" s="5" t="s">
        <v>221</v>
      </c>
      <c r="C668" s="31"/>
      <c r="D668" s="20"/>
    </row>
    <row r="669" spans="2:4" x14ac:dyDescent="0.25">
      <c r="B669" s="5" t="s">
        <v>129</v>
      </c>
      <c r="C669" s="31"/>
      <c r="D669" s="20"/>
    </row>
    <row r="670" spans="2:4" x14ac:dyDescent="0.25">
      <c r="B670" s="5" t="s">
        <v>143</v>
      </c>
      <c r="C670" s="31"/>
      <c r="D670" s="20"/>
    </row>
    <row r="671" spans="2:4" x14ac:dyDescent="0.25">
      <c r="B671" s="5" t="s">
        <v>13</v>
      </c>
      <c r="C671" s="31"/>
      <c r="D671" s="20"/>
    </row>
    <row r="672" spans="2:4" x14ac:dyDescent="0.25">
      <c r="B672" s="5" t="s">
        <v>28</v>
      </c>
      <c r="C672" s="31"/>
      <c r="D672" s="20"/>
    </row>
    <row r="673" spans="2:4" x14ac:dyDescent="0.25">
      <c r="B673" s="5" t="s">
        <v>141</v>
      </c>
      <c r="C673" s="31"/>
      <c r="D673" s="20"/>
    </row>
    <row r="674" spans="2:4" x14ac:dyDescent="0.25">
      <c r="B674" s="5" t="s">
        <v>198</v>
      </c>
      <c r="C674" s="31"/>
      <c r="D674" s="20"/>
    </row>
    <row r="675" spans="2:4" x14ac:dyDescent="0.25">
      <c r="B675" s="5" t="s">
        <v>160</v>
      </c>
      <c r="C675" s="31"/>
      <c r="D675" s="20"/>
    </row>
    <row r="676" spans="2:4" x14ac:dyDescent="0.25">
      <c r="B676" s="5" t="s">
        <v>21</v>
      </c>
      <c r="C676" s="31"/>
      <c r="D676" s="20"/>
    </row>
    <row r="677" spans="2:4" x14ac:dyDescent="0.25">
      <c r="B677" s="5" t="s">
        <v>117</v>
      </c>
      <c r="C677" s="31"/>
      <c r="D677" s="20"/>
    </row>
    <row r="678" spans="2:4" x14ac:dyDescent="0.25">
      <c r="B678" s="5" t="s">
        <v>159</v>
      </c>
      <c r="C678" s="31"/>
      <c r="D678" s="20"/>
    </row>
    <row r="679" spans="2:4" x14ac:dyDescent="0.25">
      <c r="B679" s="5" t="s">
        <v>32</v>
      </c>
      <c r="C679" s="31"/>
      <c r="D679" s="20"/>
    </row>
    <row r="680" spans="2:4" x14ac:dyDescent="0.25">
      <c r="B680" s="5" t="s">
        <v>174</v>
      </c>
      <c r="C680" s="31"/>
      <c r="D680" s="20"/>
    </row>
    <row r="681" spans="2:4" x14ac:dyDescent="0.25">
      <c r="B681" s="5" t="s">
        <v>37</v>
      </c>
      <c r="C681" s="31"/>
      <c r="D681" s="20"/>
    </row>
    <row r="682" spans="2:4" x14ac:dyDescent="0.25">
      <c r="B682" s="5" t="s">
        <v>134</v>
      </c>
      <c r="C682" s="31"/>
      <c r="D682" s="20"/>
    </row>
    <row r="683" spans="2:4" x14ac:dyDescent="0.25">
      <c r="B683" s="5" t="s">
        <v>133</v>
      </c>
      <c r="C683" s="31"/>
      <c r="D683" s="20"/>
    </row>
    <row r="684" spans="2:4" x14ac:dyDescent="0.25">
      <c r="B684" s="5" t="s">
        <v>140</v>
      </c>
      <c r="C684" s="31"/>
      <c r="D684" s="20"/>
    </row>
    <row r="685" spans="2:4" x14ac:dyDescent="0.25">
      <c r="B685" s="5" t="s">
        <v>176</v>
      </c>
      <c r="C685" s="31"/>
      <c r="D685" s="20"/>
    </row>
    <row r="686" spans="2:4" x14ac:dyDescent="0.25">
      <c r="B686" s="5" t="s">
        <v>127</v>
      </c>
      <c r="C686" s="31"/>
      <c r="D686" s="20"/>
    </row>
    <row r="687" spans="2:4" x14ac:dyDescent="0.25">
      <c r="B687" s="5" t="s">
        <v>157</v>
      </c>
      <c r="C687" s="31"/>
      <c r="D687" s="20"/>
    </row>
    <row r="688" spans="2:4" x14ac:dyDescent="0.25">
      <c r="B688" s="5" t="s">
        <v>38</v>
      </c>
      <c r="C688" s="31"/>
      <c r="D688" s="20"/>
    </row>
    <row r="689" spans="2:4" x14ac:dyDescent="0.25">
      <c r="B689" s="32" t="s">
        <v>41</v>
      </c>
      <c r="C689" s="31"/>
      <c r="D689" s="33"/>
    </row>
    <row r="690" spans="2:4" x14ac:dyDescent="0.25">
      <c r="B690" s="32" t="s">
        <v>156</v>
      </c>
      <c r="C690" s="31"/>
      <c r="D690" s="33"/>
    </row>
    <row r="691" spans="2:4" x14ac:dyDescent="0.25">
      <c r="B691" s="32" t="s">
        <v>137</v>
      </c>
      <c r="C691" s="31"/>
      <c r="D691" s="33"/>
    </row>
    <row r="692" spans="2:4" x14ac:dyDescent="0.25">
      <c r="B692" s="5" t="s">
        <v>46</v>
      </c>
      <c r="C692" s="31"/>
      <c r="D692" s="20"/>
    </row>
    <row r="693" spans="2:4" x14ac:dyDescent="0.25">
      <c r="B693" s="5" t="s">
        <v>130</v>
      </c>
      <c r="C693" s="31"/>
      <c r="D693" s="20"/>
    </row>
    <row r="694" spans="2:4" x14ac:dyDescent="0.25">
      <c r="B694" s="5" t="s">
        <v>47</v>
      </c>
      <c r="C694" s="31"/>
      <c r="D694" s="20"/>
    </row>
    <row r="695" spans="2:4" x14ac:dyDescent="0.25">
      <c r="B695" s="5" t="s">
        <v>142</v>
      </c>
      <c r="C695" s="31"/>
      <c r="D695" s="20"/>
    </row>
    <row r="696" spans="2:4" x14ac:dyDescent="0.25">
      <c r="B696" s="5" t="s">
        <v>175</v>
      </c>
      <c r="C696" s="31"/>
      <c r="D696" s="20"/>
    </row>
    <row r="697" spans="2:4" x14ac:dyDescent="0.25">
      <c r="B697" s="5" t="s">
        <v>128</v>
      </c>
      <c r="C697" s="31"/>
      <c r="D697" s="20"/>
    </row>
    <row r="698" spans="2:4" x14ac:dyDescent="0.25">
      <c r="B698" s="5" t="s">
        <v>53</v>
      </c>
      <c r="C698" s="35"/>
      <c r="D698" s="20">
        <f>SUM(C668:C698)</f>
        <v>0</v>
      </c>
    </row>
    <row r="699" spans="2:4" x14ac:dyDescent="0.25">
      <c r="B699" s="5"/>
      <c r="C699" s="31"/>
      <c r="D699" s="20"/>
    </row>
    <row r="700" spans="2:4" x14ac:dyDescent="0.25">
      <c r="B700" s="8" t="s">
        <v>57</v>
      </c>
      <c r="C700" s="31"/>
      <c r="D700" s="20"/>
    </row>
    <row r="701" spans="2:4" x14ac:dyDescent="0.25">
      <c r="B701" s="5" t="s">
        <v>28</v>
      </c>
      <c r="C701" s="35"/>
      <c r="D701" s="20">
        <f>SUM(C701:C701)</f>
        <v>0</v>
      </c>
    </row>
    <row r="702" spans="2:4" x14ac:dyDescent="0.25">
      <c r="B702" s="8"/>
      <c r="C702" s="31"/>
      <c r="D702" s="7"/>
    </row>
    <row r="703" spans="2:4" x14ac:dyDescent="0.25">
      <c r="B703" s="8" t="s">
        <v>58</v>
      </c>
      <c r="C703" s="31"/>
      <c r="D703" s="20"/>
    </row>
    <row r="704" spans="2:4" x14ac:dyDescent="0.25">
      <c r="B704" s="5" t="s">
        <v>32</v>
      </c>
      <c r="C704" s="35"/>
      <c r="D704" s="20">
        <f>SUM(C704:C704)</f>
        <v>0</v>
      </c>
    </row>
    <row r="705" spans="2:4" x14ac:dyDescent="0.25">
      <c r="B705" s="5"/>
      <c r="C705" s="31"/>
      <c r="D705" s="20"/>
    </row>
    <row r="706" spans="2:4" x14ac:dyDescent="0.25">
      <c r="B706" s="8" t="s">
        <v>81</v>
      </c>
      <c r="C706" s="31"/>
      <c r="D706" s="20"/>
    </row>
    <row r="707" spans="2:4" x14ac:dyDescent="0.25">
      <c r="B707" s="5" t="s">
        <v>41</v>
      </c>
      <c r="C707" s="35"/>
      <c r="D707" s="20">
        <f>SUM(C707:C707)</f>
        <v>0</v>
      </c>
    </row>
    <row r="708" spans="2:4" x14ac:dyDescent="0.25">
      <c r="B708" s="8"/>
      <c r="C708" s="31"/>
      <c r="D708" s="7"/>
    </row>
    <row r="709" spans="2:4" x14ac:dyDescent="0.25">
      <c r="B709" s="8" t="s">
        <v>59</v>
      </c>
      <c r="C709" s="31"/>
      <c r="D709" s="20"/>
    </row>
    <row r="710" spans="2:4" x14ac:dyDescent="0.25">
      <c r="B710" s="5" t="s">
        <v>47</v>
      </c>
      <c r="C710" s="35"/>
      <c r="D710" s="20">
        <f>SUM(C710:C710)</f>
        <v>0</v>
      </c>
    </row>
    <row r="711" spans="2:4" x14ac:dyDescent="0.25">
      <c r="B711" s="5"/>
      <c r="C711" s="31"/>
      <c r="D711" s="20"/>
    </row>
    <row r="712" spans="2:4" x14ac:dyDescent="0.25">
      <c r="B712" s="8" t="s">
        <v>60</v>
      </c>
      <c r="C712" s="31"/>
      <c r="D712" s="20"/>
    </row>
    <row r="713" spans="2:4" x14ac:dyDescent="0.25">
      <c r="B713" s="5" t="s">
        <v>51</v>
      </c>
      <c r="C713" s="35"/>
      <c r="D713" s="20">
        <f>SUM(C713:C713)</f>
        <v>0</v>
      </c>
    </row>
    <row r="714" spans="2:4" x14ac:dyDescent="0.25">
      <c r="B714" s="8"/>
      <c r="C714" s="31"/>
      <c r="D714" s="7"/>
    </row>
    <row r="715" spans="2:4" x14ac:dyDescent="0.25">
      <c r="B715" s="8" t="s">
        <v>196</v>
      </c>
      <c r="C715" s="31"/>
      <c r="D715" s="20"/>
    </row>
    <row r="716" spans="2:4" x14ac:dyDescent="0.25">
      <c r="B716" s="5" t="s">
        <v>53</v>
      </c>
      <c r="C716" s="35"/>
      <c r="D716" s="20">
        <f>SUM(C716:C716)</f>
        <v>0</v>
      </c>
    </row>
    <row r="717" spans="2:4" x14ac:dyDescent="0.25">
      <c r="B717" s="5"/>
      <c r="C717" s="31"/>
      <c r="D717" s="20"/>
    </row>
    <row r="718" spans="2:4" x14ac:dyDescent="0.25">
      <c r="B718" s="8" t="s">
        <v>173</v>
      </c>
      <c r="C718" s="31"/>
      <c r="D718" s="20"/>
    </row>
    <row r="719" spans="2:4" x14ac:dyDescent="0.25">
      <c r="B719" s="5" t="s">
        <v>160</v>
      </c>
      <c r="C719" s="35"/>
      <c r="D719" s="20">
        <f>SUM(C719)</f>
        <v>0</v>
      </c>
    </row>
    <row r="720" spans="2:4" x14ac:dyDescent="0.25">
      <c r="B720" s="5"/>
      <c r="C720" s="31"/>
      <c r="D720" s="20"/>
    </row>
    <row r="721" spans="2:7" x14ac:dyDescent="0.25">
      <c r="B721" s="8" t="s">
        <v>194</v>
      </c>
      <c r="C721" s="31"/>
      <c r="D721" s="20"/>
    </row>
    <row r="722" spans="2:7" x14ac:dyDescent="0.25">
      <c r="B722" s="5" t="s">
        <v>175</v>
      </c>
      <c r="C722" s="35"/>
      <c r="D722" s="20">
        <f>SUM(C722)</f>
        <v>0</v>
      </c>
    </row>
    <row r="723" spans="2:7" x14ac:dyDescent="0.25">
      <c r="B723" s="5"/>
      <c r="C723" s="31"/>
      <c r="D723" s="20"/>
    </row>
    <row r="724" spans="2:7" x14ac:dyDescent="0.25">
      <c r="B724" s="8" t="s">
        <v>208</v>
      </c>
      <c r="C724" s="31"/>
      <c r="D724" s="20"/>
    </row>
    <row r="725" spans="2:7" x14ac:dyDescent="0.25">
      <c r="B725" s="5" t="s">
        <v>140</v>
      </c>
      <c r="C725" s="35"/>
      <c r="D725" s="20">
        <f>SUM(C725)</f>
        <v>0</v>
      </c>
    </row>
    <row r="726" spans="2:7" x14ac:dyDescent="0.25">
      <c r="B726" s="5"/>
      <c r="C726" s="31"/>
      <c r="D726" s="20"/>
    </row>
    <row r="727" spans="2:7" x14ac:dyDescent="0.25">
      <c r="B727" s="65"/>
      <c r="C727" s="35"/>
      <c r="D727" s="60"/>
      <c r="G727" s="102"/>
    </row>
    <row r="728" spans="2:7" x14ac:dyDescent="0.25">
      <c r="B728" s="73"/>
      <c r="C728" s="74"/>
      <c r="D728" s="75"/>
      <c r="G728" s="88"/>
    </row>
    <row r="729" spans="2:7" x14ac:dyDescent="0.25">
      <c r="B729" s="131" t="s">
        <v>86</v>
      </c>
      <c r="C729" s="131"/>
      <c r="D729" s="131"/>
      <c r="G729" s="88"/>
    </row>
    <row r="730" spans="2:7" x14ac:dyDescent="0.25">
      <c r="B730" s="131" t="s">
        <v>116</v>
      </c>
      <c r="C730" s="131"/>
      <c r="D730" s="131"/>
      <c r="G730" s="88"/>
    </row>
    <row r="731" spans="2:7" x14ac:dyDescent="0.25">
      <c r="B731" s="131" t="s">
        <v>115</v>
      </c>
      <c r="C731" s="131"/>
      <c r="D731" s="131"/>
      <c r="G731" s="88"/>
    </row>
    <row r="732" spans="2:7" ht="15.75" thickBot="1" x14ac:dyDescent="0.3">
      <c r="B732" s="107"/>
      <c r="C732" s="107"/>
      <c r="D732" s="107"/>
      <c r="G732" s="88"/>
    </row>
    <row r="733" spans="2:7" ht="21.75" thickBot="1" x14ac:dyDescent="0.4">
      <c r="B733" s="128" t="s">
        <v>111</v>
      </c>
      <c r="C733" s="129"/>
      <c r="D733" s="130"/>
      <c r="G733" s="88"/>
    </row>
    <row r="734" spans="2:7" x14ac:dyDescent="0.25">
      <c r="B734" s="38" t="s">
        <v>89</v>
      </c>
      <c r="C734" s="51"/>
      <c r="D734" s="39"/>
      <c r="G734" s="102"/>
    </row>
    <row r="735" spans="2:7" x14ac:dyDescent="0.25">
      <c r="B735" s="43" t="s">
        <v>90</v>
      </c>
      <c r="C735" s="38"/>
      <c r="D735" s="42"/>
      <c r="G735" s="88"/>
    </row>
    <row r="736" spans="2:7" x14ac:dyDescent="0.25">
      <c r="B736" s="32" t="s">
        <v>218</v>
      </c>
      <c r="C736" s="40"/>
      <c r="D736" s="42"/>
      <c r="G736" s="88"/>
    </row>
    <row r="737" spans="1:7" x14ac:dyDescent="0.25">
      <c r="B737" s="32" t="s">
        <v>129</v>
      </c>
      <c r="C737" s="40"/>
      <c r="D737" s="42"/>
      <c r="G737" s="88"/>
    </row>
    <row r="738" spans="1:7" x14ac:dyDescent="0.25">
      <c r="B738" s="32" t="s">
        <v>143</v>
      </c>
      <c r="C738" s="40"/>
      <c r="D738" s="42"/>
      <c r="G738" s="102"/>
    </row>
    <row r="739" spans="1:7" x14ac:dyDescent="0.25">
      <c r="B739" s="32" t="s">
        <v>13</v>
      </c>
      <c r="C739" s="40"/>
      <c r="D739" s="42"/>
      <c r="G739" s="88"/>
    </row>
    <row r="740" spans="1:7" x14ac:dyDescent="0.25">
      <c r="B740" s="32" t="s">
        <v>28</v>
      </c>
      <c r="C740" s="40"/>
      <c r="D740" s="42"/>
      <c r="G740" s="102"/>
    </row>
    <row r="741" spans="1:7" x14ac:dyDescent="0.25">
      <c r="B741" s="32" t="s">
        <v>16</v>
      </c>
      <c r="C741" s="40"/>
      <c r="D741" s="42"/>
      <c r="G741" s="88"/>
    </row>
    <row r="742" spans="1:7" x14ac:dyDescent="0.25">
      <c r="B742" s="32" t="s">
        <v>141</v>
      </c>
      <c r="C742" s="40"/>
      <c r="D742" s="42"/>
      <c r="G742" s="88"/>
    </row>
    <row r="743" spans="1:7" x14ac:dyDescent="0.25">
      <c r="B743" s="32" t="s">
        <v>198</v>
      </c>
      <c r="C743" s="40"/>
      <c r="D743" s="42"/>
      <c r="G743" s="88"/>
    </row>
    <row r="744" spans="1:7" x14ac:dyDescent="0.25">
      <c r="B744" s="32" t="s">
        <v>160</v>
      </c>
      <c r="C744" s="40"/>
      <c r="D744" s="42"/>
      <c r="G744" s="88"/>
    </row>
    <row r="745" spans="1:7" x14ac:dyDescent="0.25">
      <c r="B745" s="32" t="s">
        <v>21</v>
      </c>
      <c r="C745" s="40"/>
      <c r="D745" s="42"/>
      <c r="G745" s="102"/>
    </row>
    <row r="746" spans="1:7" x14ac:dyDescent="0.25">
      <c r="B746" s="32" t="s">
        <v>117</v>
      </c>
      <c r="C746" s="40"/>
      <c r="D746" s="42"/>
      <c r="G746" s="88"/>
    </row>
    <row r="747" spans="1:7" x14ac:dyDescent="0.25">
      <c r="B747" s="32" t="s">
        <v>159</v>
      </c>
      <c r="C747" s="40"/>
      <c r="D747" s="42"/>
      <c r="G747" s="88"/>
    </row>
    <row r="748" spans="1:7" x14ac:dyDescent="0.25">
      <c r="B748" s="32" t="s">
        <v>32</v>
      </c>
      <c r="C748" s="40"/>
      <c r="D748" s="42"/>
    </row>
    <row r="749" spans="1:7" x14ac:dyDescent="0.25">
      <c r="B749" s="32" t="s">
        <v>174</v>
      </c>
      <c r="C749" s="40"/>
      <c r="D749" s="42"/>
    </row>
    <row r="750" spans="1:7" x14ac:dyDescent="0.25">
      <c r="A750" t="s">
        <v>8</v>
      </c>
      <c r="B750" s="32" t="s">
        <v>37</v>
      </c>
      <c r="C750" s="40"/>
      <c r="D750" s="42"/>
    </row>
    <row r="751" spans="1:7" x14ac:dyDescent="0.25">
      <c r="B751" s="32" t="s">
        <v>134</v>
      </c>
      <c r="C751" s="40"/>
      <c r="D751" s="42"/>
    </row>
    <row r="752" spans="1:7" x14ac:dyDescent="0.25">
      <c r="B752" s="32" t="s">
        <v>133</v>
      </c>
      <c r="C752" s="40"/>
      <c r="D752" s="42"/>
    </row>
    <row r="753" spans="2:4" x14ac:dyDescent="0.25">
      <c r="B753" s="32" t="s">
        <v>140</v>
      </c>
      <c r="C753" s="40"/>
      <c r="D753" s="42"/>
    </row>
    <row r="754" spans="2:4" x14ac:dyDescent="0.25">
      <c r="B754" s="5" t="s">
        <v>176</v>
      </c>
      <c r="C754" s="40"/>
      <c r="D754" s="42"/>
    </row>
    <row r="755" spans="2:4" x14ac:dyDescent="0.25">
      <c r="B755" s="32" t="s">
        <v>38</v>
      </c>
      <c r="C755" s="40"/>
      <c r="D755" s="42"/>
    </row>
    <row r="756" spans="2:4" x14ac:dyDescent="0.25">
      <c r="B756" s="32" t="s">
        <v>41</v>
      </c>
      <c r="C756" s="40"/>
      <c r="D756" s="42"/>
    </row>
    <row r="757" spans="2:4" x14ac:dyDescent="0.25">
      <c r="B757" s="32" t="s">
        <v>156</v>
      </c>
      <c r="C757" s="40"/>
      <c r="D757" s="42"/>
    </row>
    <row r="758" spans="2:4" x14ac:dyDescent="0.25">
      <c r="B758" s="32" t="s">
        <v>127</v>
      </c>
      <c r="C758" s="40"/>
      <c r="D758" s="42"/>
    </row>
    <row r="759" spans="2:4" x14ac:dyDescent="0.25">
      <c r="B759" s="32" t="s">
        <v>157</v>
      </c>
      <c r="C759" s="40"/>
      <c r="D759" s="42"/>
    </row>
    <row r="760" spans="2:4" x14ac:dyDescent="0.25">
      <c r="B760" s="32" t="s">
        <v>144</v>
      </c>
      <c r="C760" s="40"/>
      <c r="D760" s="42"/>
    </row>
    <row r="761" spans="2:4" x14ac:dyDescent="0.25">
      <c r="B761" s="32" t="s">
        <v>161</v>
      </c>
      <c r="C761" s="40"/>
      <c r="D761" s="42"/>
    </row>
    <row r="762" spans="2:4" x14ac:dyDescent="0.25">
      <c r="B762" s="32" t="s">
        <v>139</v>
      </c>
      <c r="C762" s="40"/>
      <c r="D762" s="42"/>
    </row>
    <row r="763" spans="2:4" x14ac:dyDescent="0.25">
      <c r="B763" s="32" t="s">
        <v>137</v>
      </c>
      <c r="C763" s="40"/>
      <c r="D763" s="42"/>
    </row>
    <row r="764" spans="2:4" x14ac:dyDescent="0.25">
      <c r="B764" s="32" t="s">
        <v>46</v>
      </c>
      <c r="C764" s="40"/>
      <c r="D764" s="42"/>
    </row>
    <row r="765" spans="2:4" x14ac:dyDescent="0.25">
      <c r="B765" s="32" t="s">
        <v>130</v>
      </c>
      <c r="C765" s="40"/>
      <c r="D765" s="42"/>
    </row>
    <row r="766" spans="2:4" x14ac:dyDescent="0.25">
      <c r="B766" s="32" t="s">
        <v>142</v>
      </c>
      <c r="C766" s="40"/>
      <c r="D766" s="42"/>
    </row>
    <row r="767" spans="2:4" x14ac:dyDescent="0.25">
      <c r="B767" s="32" t="s">
        <v>47</v>
      </c>
      <c r="C767" s="40"/>
      <c r="D767" s="42"/>
    </row>
    <row r="768" spans="2:4" x14ac:dyDescent="0.25">
      <c r="B768" s="32" t="s">
        <v>175</v>
      </c>
      <c r="C768" s="40"/>
      <c r="D768" s="42"/>
    </row>
    <row r="769" spans="2:8" x14ac:dyDescent="0.25">
      <c r="B769" s="32" t="s">
        <v>128</v>
      </c>
      <c r="C769" s="40"/>
      <c r="D769" s="42"/>
    </row>
    <row r="770" spans="2:8" x14ac:dyDescent="0.25">
      <c r="B770" s="32" t="s">
        <v>83</v>
      </c>
      <c r="C770" s="49"/>
      <c r="D770" s="48">
        <f>SUM(C735:C770)</f>
        <v>0</v>
      </c>
    </row>
    <row r="771" spans="2:8" x14ac:dyDescent="0.25">
      <c r="B771" s="32"/>
      <c r="C771" s="40"/>
      <c r="D771" s="7"/>
    </row>
    <row r="772" spans="2:8" x14ac:dyDescent="0.25">
      <c r="B772" s="43" t="s">
        <v>91</v>
      </c>
      <c r="C772" s="40"/>
      <c r="D772" s="42"/>
    </row>
    <row r="773" spans="2:8" x14ac:dyDescent="0.25">
      <c r="B773" s="43" t="s">
        <v>92</v>
      </c>
      <c r="C773" s="40"/>
      <c r="D773" s="42"/>
    </row>
    <row r="774" spans="2:8" x14ac:dyDescent="0.25">
      <c r="B774" s="32" t="s">
        <v>218</v>
      </c>
      <c r="C774" s="40"/>
      <c r="D774" s="42"/>
    </row>
    <row r="775" spans="2:8" x14ac:dyDescent="0.25">
      <c r="B775" s="32" t="s">
        <v>129</v>
      </c>
      <c r="C775" s="40"/>
      <c r="D775" s="42"/>
      <c r="G775" s="102"/>
      <c r="H775" s="88"/>
    </row>
    <row r="776" spans="2:8" x14ac:dyDescent="0.25">
      <c r="B776" s="32" t="s">
        <v>143</v>
      </c>
      <c r="C776" s="40"/>
      <c r="D776" s="42"/>
      <c r="G776" s="102"/>
      <c r="H776" s="88"/>
    </row>
    <row r="777" spans="2:8" x14ac:dyDescent="0.25">
      <c r="B777" s="32" t="s">
        <v>13</v>
      </c>
      <c r="C777" s="40"/>
      <c r="D777" s="42"/>
      <c r="G777" s="102"/>
      <c r="H777" s="88"/>
    </row>
    <row r="778" spans="2:8" x14ac:dyDescent="0.25">
      <c r="B778" s="32" t="s">
        <v>28</v>
      </c>
      <c r="C778" s="40"/>
      <c r="D778" s="42"/>
      <c r="G778" s="102"/>
      <c r="H778" s="88"/>
    </row>
    <row r="779" spans="2:8" x14ac:dyDescent="0.25">
      <c r="B779" s="32" t="s">
        <v>16</v>
      </c>
      <c r="C779" s="40"/>
      <c r="D779" s="42"/>
      <c r="G779" s="102"/>
      <c r="H779" s="88"/>
    </row>
    <row r="780" spans="2:8" x14ac:dyDescent="0.25">
      <c r="B780" s="32" t="s">
        <v>141</v>
      </c>
      <c r="C780" s="40"/>
      <c r="D780" s="42"/>
      <c r="G780" s="102"/>
      <c r="H780" s="88"/>
    </row>
    <row r="781" spans="2:8" x14ac:dyDescent="0.25">
      <c r="B781" s="32" t="s">
        <v>198</v>
      </c>
      <c r="C781" s="40"/>
      <c r="D781" s="42"/>
      <c r="G781" s="102"/>
      <c r="H781" s="88"/>
    </row>
    <row r="782" spans="2:8" x14ac:dyDescent="0.25">
      <c r="B782" s="32" t="s">
        <v>160</v>
      </c>
      <c r="C782" s="40"/>
      <c r="D782" s="42"/>
      <c r="G782" s="102"/>
      <c r="H782" s="88"/>
    </row>
    <row r="783" spans="2:8" x14ac:dyDescent="0.25">
      <c r="B783" s="32" t="s">
        <v>21</v>
      </c>
      <c r="C783" s="40"/>
      <c r="D783" s="42"/>
      <c r="G783" s="102"/>
      <c r="H783" s="88"/>
    </row>
    <row r="784" spans="2:8" x14ac:dyDescent="0.25">
      <c r="B784" s="32" t="s">
        <v>117</v>
      </c>
      <c r="C784" s="40"/>
      <c r="D784" s="42"/>
      <c r="G784" s="102"/>
      <c r="H784" s="102"/>
    </row>
    <row r="785" spans="2:8" x14ac:dyDescent="0.25">
      <c r="B785" s="32" t="s">
        <v>159</v>
      </c>
      <c r="C785" s="40"/>
      <c r="D785" s="42"/>
      <c r="G785" s="102"/>
      <c r="H785" s="88"/>
    </row>
    <row r="786" spans="2:8" x14ac:dyDescent="0.25">
      <c r="B786" s="32" t="s">
        <v>32</v>
      </c>
      <c r="C786" s="40"/>
      <c r="D786" s="42"/>
      <c r="G786" s="102"/>
      <c r="H786" s="88"/>
    </row>
    <row r="787" spans="2:8" x14ac:dyDescent="0.25">
      <c r="B787" s="32" t="s">
        <v>174</v>
      </c>
      <c r="C787" s="40"/>
      <c r="D787" s="42"/>
      <c r="G787" s="102"/>
      <c r="H787" s="88"/>
    </row>
    <row r="788" spans="2:8" x14ac:dyDescent="0.25">
      <c r="B788" s="32" t="s">
        <v>37</v>
      </c>
      <c r="C788" s="40"/>
      <c r="D788" s="42"/>
      <c r="G788" s="102"/>
      <c r="H788" s="88"/>
    </row>
    <row r="789" spans="2:8" x14ac:dyDescent="0.25">
      <c r="B789" s="32" t="s">
        <v>134</v>
      </c>
      <c r="C789" s="40"/>
      <c r="D789" s="42"/>
      <c r="G789" s="102"/>
      <c r="H789" s="88"/>
    </row>
    <row r="790" spans="2:8" x14ac:dyDescent="0.25">
      <c r="B790" s="32" t="s">
        <v>133</v>
      </c>
      <c r="C790" s="40"/>
      <c r="D790" s="42"/>
      <c r="G790" s="102"/>
      <c r="H790" s="88"/>
    </row>
    <row r="791" spans="2:8" x14ac:dyDescent="0.25">
      <c r="B791" s="32" t="s">
        <v>140</v>
      </c>
      <c r="C791" s="40"/>
      <c r="D791" s="42"/>
      <c r="G791" s="102"/>
      <c r="H791" s="102"/>
    </row>
    <row r="792" spans="2:8" x14ac:dyDescent="0.25">
      <c r="B792" s="5" t="s">
        <v>176</v>
      </c>
      <c r="C792" s="40"/>
      <c r="D792" s="42"/>
      <c r="G792" s="102"/>
      <c r="H792" s="88"/>
    </row>
    <row r="793" spans="2:8" x14ac:dyDescent="0.25">
      <c r="B793" s="32" t="s">
        <v>38</v>
      </c>
      <c r="C793" s="40"/>
      <c r="D793" s="42"/>
      <c r="G793" s="102"/>
      <c r="H793" s="88"/>
    </row>
    <row r="794" spans="2:8" x14ac:dyDescent="0.25">
      <c r="B794" s="32" t="s">
        <v>41</v>
      </c>
      <c r="C794" s="40"/>
      <c r="D794" s="42"/>
      <c r="G794" s="102"/>
      <c r="H794" s="88"/>
    </row>
    <row r="795" spans="2:8" x14ac:dyDescent="0.25">
      <c r="B795" s="32" t="s">
        <v>156</v>
      </c>
      <c r="C795" s="40"/>
      <c r="D795" s="42"/>
      <c r="G795" s="102"/>
      <c r="H795" s="88"/>
    </row>
    <row r="796" spans="2:8" x14ac:dyDescent="0.25">
      <c r="B796" s="32" t="s">
        <v>144</v>
      </c>
      <c r="C796" s="40"/>
      <c r="D796" s="42"/>
      <c r="G796" s="102"/>
      <c r="H796" s="88"/>
    </row>
    <row r="797" spans="2:8" x14ac:dyDescent="0.25">
      <c r="B797" s="32" t="s">
        <v>127</v>
      </c>
      <c r="C797" s="40"/>
      <c r="D797" s="42"/>
      <c r="G797" s="102"/>
      <c r="H797" s="88"/>
    </row>
    <row r="798" spans="2:8" x14ac:dyDescent="0.25">
      <c r="B798" s="32" t="s">
        <v>157</v>
      </c>
      <c r="C798" s="40"/>
      <c r="D798" s="42"/>
      <c r="G798" s="102"/>
      <c r="H798" s="102"/>
    </row>
    <row r="799" spans="2:8" x14ac:dyDescent="0.25">
      <c r="B799" s="32" t="s">
        <v>161</v>
      </c>
      <c r="C799" s="40"/>
      <c r="D799" s="42"/>
      <c r="G799" s="102"/>
      <c r="H799" s="88"/>
    </row>
    <row r="800" spans="2:8" x14ac:dyDescent="0.25">
      <c r="B800" s="32" t="s">
        <v>139</v>
      </c>
      <c r="C800" s="40"/>
      <c r="D800" s="42"/>
      <c r="G800" s="102"/>
      <c r="H800" s="88"/>
    </row>
    <row r="801" spans="2:8" x14ac:dyDescent="0.25">
      <c r="B801" s="32" t="s">
        <v>137</v>
      </c>
      <c r="C801" s="40"/>
      <c r="D801" s="42"/>
      <c r="G801" s="102"/>
      <c r="H801" s="102"/>
    </row>
    <row r="802" spans="2:8" x14ac:dyDescent="0.25">
      <c r="B802" s="32" t="s">
        <v>46</v>
      </c>
      <c r="C802" s="40"/>
      <c r="D802" s="42"/>
      <c r="G802" s="102"/>
      <c r="H802" s="88"/>
    </row>
    <row r="803" spans="2:8" x14ac:dyDescent="0.25">
      <c r="B803" s="32" t="s">
        <v>130</v>
      </c>
      <c r="C803" s="40"/>
      <c r="D803" s="42"/>
      <c r="G803" s="102"/>
      <c r="H803" s="102"/>
    </row>
    <row r="804" spans="2:8" x14ac:dyDescent="0.25">
      <c r="B804" s="32" t="s">
        <v>47</v>
      </c>
      <c r="C804" s="40"/>
      <c r="D804" s="42"/>
      <c r="G804" s="102"/>
      <c r="H804" s="88"/>
    </row>
    <row r="805" spans="2:8" x14ac:dyDescent="0.25">
      <c r="B805" s="32" t="s">
        <v>142</v>
      </c>
      <c r="C805" s="40"/>
      <c r="D805" s="42"/>
      <c r="G805" s="102"/>
      <c r="H805" s="88"/>
    </row>
    <row r="806" spans="2:8" x14ac:dyDescent="0.25">
      <c r="B806" s="32" t="s">
        <v>175</v>
      </c>
      <c r="C806" s="40"/>
      <c r="D806" s="42"/>
      <c r="G806" s="102"/>
      <c r="H806" s="88"/>
    </row>
    <row r="807" spans="2:8" x14ac:dyDescent="0.25">
      <c r="B807" s="32" t="s">
        <v>128</v>
      </c>
      <c r="C807" s="40"/>
      <c r="D807" s="42"/>
      <c r="G807" s="102"/>
      <c r="H807" s="88"/>
    </row>
    <row r="808" spans="2:8" x14ac:dyDescent="0.25">
      <c r="B808" s="32" t="s">
        <v>83</v>
      </c>
      <c r="C808" s="49"/>
      <c r="D808" s="48">
        <f>SUM(C773:C808)</f>
        <v>0</v>
      </c>
      <c r="G808" s="102"/>
      <c r="H808" s="102"/>
    </row>
    <row r="809" spans="2:8" x14ac:dyDescent="0.25">
      <c r="B809" s="32"/>
      <c r="C809" s="40"/>
      <c r="D809" s="7"/>
      <c r="G809" s="88"/>
      <c r="H809" s="88"/>
    </row>
    <row r="810" spans="2:8" x14ac:dyDescent="0.25">
      <c r="B810" s="32"/>
      <c r="C810" s="40"/>
      <c r="D810" s="7"/>
    </row>
    <row r="811" spans="2:8" x14ac:dyDescent="0.25">
      <c r="B811" s="43" t="s">
        <v>93</v>
      </c>
      <c r="C811" s="40"/>
      <c r="D811" s="42"/>
    </row>
    <row r="812" spans="2:8" x14ac:dyDescent="0.25">
      <c r="B812" s="32" t="s">
        <v>129</v>
      </c>
      <c r="C812" s="40"/>
      <c r="D812" s="42"/>
    </row>
    <row r="813" spans="2:8" x14ac:dyDescent="0.25">
      <c r="B813" s="32" t="s">
        <v>141</v>
      </c>
      <c r="C813" s="40"/>
      <c r="D813" s="42"/>
    </row>
    <row r="814" spans="2:8" x14ac:dyDescent="0.25">
      <c r="B814" s="32" t="s">
        <v>160</v>
      </c>
      <c r="C814" s="40"/>
      <c r="D814" s="42"/>
    </row>
    <row r="815" spans="2:8" x14ac:dyDescent="0.25">
      <c r="B815" s="32" t="s">
        <v>21</v>
      </c>
      <c r="C815" s="40"/>
      <c r="D815" s="41"/>
    </row>
    <row r="816" spans="2:8" x14ac:dyDescent="0.25">
      <c r="B816" s="32" t="s">
        <v>41</v>
      </c>
      <c r="C816" s="40"/>
      <c r="D816" s="41"/>
    </row>
    <row r="817" spans="2:4" x14ac:dyDescent="0.25">
      <c r="B817" s="32" t="s">
        <v>127</v>
      </c>
      <c r="C817" s="40"/>
      <c r="D817" s="41"/>
    </row>
    <row r="818" spans="2:4" x14ac:dyDescent="0.25">
      <c r="B818" s="32" t="s">
        <v>137</v>
      </c>
      <c r="C818" s="40"/>
      <c r="D818" s="41"/>
    </row>
    <row r="819" spans="2:4" x14ac:dyDescent="0.25">
      <c r="B819" s="32" t="s">
        <v>47</v>
      </c>
      <c r="C819" s="40"/>
      <c r="D819" s="41"/>
    </row>
    <row r="820" spans="2:4" x14ac:dyDescent="0.25">
      <c r="B820" s="32" t="s">
        <v>142</v>
      </c>
      <c r="C820" s="40"/>
      <c r="D820" s="41"/>
    </row>
    <row r="821" spans="2:4" x14ac:dyDescent="0.25">
      <c r="B821" s="32" t="s">
        <v>128</v>
      </c>
      <c r="C821" s="49"/>
      <c r="D821" s="48">
        <f>SUM(C812:C821)</f>
        <v>0</v>
      </c>
    </row>
    <row r="822" spans="2:4" x14ac:dyDescent="0.25">
      <c r="B822" s="32"/>
      <c r="C822" s="40"/>
      <c r="D822" s="7"/>
    </row>
    <row r="823" spans="2:4" x14ac:dyDescent="0.25">
      <c r="B823" s="43" t="s">
        <v>97</v>
      </c>
      <c r="C823" s="40"/>
      <c r="D823" s="48"/>
    </row>
    <row r="824" spans="2:4" x14ac:dyDescent="0.25">
      <c r="B824" s="32" t="s">
        <v>37</v>
      </c>
      <c r="C824" s="40"/>
      <c r="D824" s="48"/>
    </row>
    <row r="825" spans="2:4" x14ac:dyDescent="0.25">
      <c r="B825" s="32" t="s">
        <v>38</v>
      </c>
      <c r="C825" s="40"/>
      <c r="D825" s="48"/>
    </row>
    <row r="826" spans="2:4" x14ac:dyDescent="0.25">
      <c r="B826" s="32" t="s">
        <v>156</v>
      </c>
      <c r="C826" s="40"/>
      <c r="D826" s="48"/>
    </row>
    <row r="827" spans="2:4" x14ac:dyDescent="0.25">
      <c r="B827" s="32" t="s">
        <v>137</v>
      </c>
      <c r="C827" s="40"/>
      <c r="D827" s="48"/>
    </row>
    <row r="828" spans="2:4" x14ac:dyDescent="0.25">
      <c r="B828" s="32" t="s">
        <v>47</v>
      </c>
      <c r="C828" s="40"/>
      <c r="D828" s="48"/>
    </row>
    <row r="829" spans="2:4" x14ac:dyDescent="0.25">
      <c r="B829" s="32" t="s">
        <v>128</v>
      </c>
      <c r="C829" s="49"/>
      <c r="D829" s="47">
        <f>SUM(C824:C829)</f>
        <v>0</v>
      </c>
    </row>
    <row r="830" spans="2:4" x14ac:dyDescent="0.25">
      <c r="B830" s="32"/>
      <c r="C830" s="40"/>
      <c r="D830" s="7"/>
    </row>
    <row r="831" spans="2:4" x14ac:dyDescent="0.25">
      <c r="B831" s="43" t="s">
        <v>96</v>
      </c>
      <c r="C831" s="40"/>
      <c r="D831" s="40"/>
    </row>
    <row r="832" spans="2:4" x14ac:dyDescent="0.25">
      <c r="B832" s="32" t="s">
        <v>41</v>
      </c>
      <c r="C832" s="49"/>
      <c r="D832" s="47">
        <f>SUM(C832)</f>
        <v>0</v>
      </c>
    </row>
    <row r="833" spans="2:4" x14ac:dyDescent="0.25">
      <c r="B833" s="32"/>
      <c r="C833" s="40"/>
      <c r="D833" s="47"/>
    </row>
    <row r="834" spans="2:4" x14ac:dyDescent="0.25">
      <c r="B834" s="43" t="s">
        <v>126</v>
      </c>
      <c r="C834" s="40"/>
      <c r="D834" s="47"/>
    </row>
    <row r="835" spans="2:4" x14ac:dyDescent="0.25">
      <c r="B835" s="32" t="s">
        <v>117</v>
      </c>
      <c r="C835" s="49"/>
      <c r="D835" s="47">
        <f>SUM(C835)</f>
        <v>0</v>
      </c>
    </row>
    <row r="836" spans="2:4" x14ac:dyDescent="0.25">
      <c r="B836" s="32"/>
      <c r="C836" s="40"/>
      <c r="D836" s="47"/>
    </row>
    <row r="837" spans="2:4" x14ac:dyDescent="0.25">
      <c r="B837" s="43" t="s">
        <v>202</v>
      </c>
      <c r="C837" s="40"/>
      <c r="D837" s="47"/>
    </row>
    <row r="838" spans="2:4" x14ac:dyDescent="0.25">
      <c r="B838" s="32" t="s">
        <v>159</v>
      </c>
      <c r="C838" s="49"/>
      <c r="D838" s="47">
        <f>SUM(C838)</f>
        <v>0</v>
      </c>
    </row>
    <row r="839" spans="2:4" x14ac:dyDescent="0.25">
      <c r="B839" s="32"/>
      <c r="C839" s="40"/>
      <c r="D839" s="47"/>
    </row>
    <row r="840" spans="2:4" x14ac:dyDescent="0.25">
      <c r="B840" s="43" t="s">
        <v>203</v>
      </c>
      <c r="C840" s="40"/>
      <c r="D840" s="47"/>
    </row>
    <row r="841" spans="2:4" x14ac:dyDescent="0.25">
      <c r="B841" s="32" t="s">
        <v>159</v>
      </c>
      <c r="C841" s="40"/>
      <c r="D841" s="47">
        <f>SUM(C841)</f>
        <v>0</v>
      </c>
    </row>
    <row r="842" spans="2:4" x14ac:dyDescent="0.25">
      <c r="B842" s="32"/>
      <c r="C842" s="79"/>
      <c r="D842" s="47"/>
    </row>
    <row r="843" spans="2:4" x14ac:dyDescent="0.25">
      <c r="B843" s="43" t="s">
        <v>148</v>
      </c>
      <c r="C843" s="40"/>
      <c r="D843" s="47"/>
    </row>
    <row r="844" spans="2:4" x14ac:dyDescent="0.25">
      <c r="B844" s="32" t="s">
        <v>143</v>
      </c>
      <c r="C844" s="40"/>
      <c r="D844" s="47"/>
    </row>
    <row r="845" spans="2:4" x14ac:dyDescent="0.25">
      <c r="B845" s="32" t="s">
        <v>159</v>
      </c>
      <c r="C845" s="49"/>
      <c r="D845" s="47">
        <f>SUM(C844:C845)</f>
        <v>0</v>
      </c>
    </row>
    <row r="846" spans="2:4" x14ac:dyDescent="0.25">
      <c r="B846" s="32"/>
      <c r="C846" s="79"/>
      <c r="D846" s="47"/>
    </row>
    <row r="847" spans="2:4" x14ac:dyDescent="0.25">
      <c r="B847" s="47" t="s">
        <v>395</v>
      </c>
      <c r="C847" s="40"/>
      <c r="D847" s="47"/>
    </row>
    <row r="848" spans="2:4" x14ac:dyDescent="0.25">
      <c r="B848" s="32" t="s">
        <v>221</v>
      </c>
      <c r="C848" s="49"/>
      <c r="D848" s="47">
        <f>SUM(C848)</f>
        <v>0</v>
      </c>
    </row>
    <row r="849" spans="2:4" x14ac:dyDescent="0.25">
      <c r="B849" s="76"/>
      <c r="C849" s="49"/>
      <c r="D849" s="52"/>
    </row>
    <row r="850" spans="2:4" ht="15.75" thickBot="1" x14ac:dyDescent="0.3"/>
    <row r="851" spans="2:4" ht="21.75" thickBot="1" x14ac:dyDescent="0.4">
      <c r="B851" s="128" t="s">
        <v>112</v>
      </c>
      <c r="C851" s="129"/>
      <c r="D851" s="130"/>
    </row>
    <row r="852" spans="2:4" x14ac:dyDescent="0.25">
      <c r="B852" s="54" t="s">
        <v>10</v>
      </c>
      <c r="C852" s="53"/>
      <c r="D852" s="53"/>
    </row>
    <row r="853" spans="2:4" x14ac:dyDescent="0.25">
      <c r="B853" s="40" t="s">
        <v>129</v>
      </c>
      <c r="C853" s="41"/>
      <c r="D853" s="41"/>
    </row>
    <row r="854" spans="2:4" x14ac:dyDescent="0.25">
      <c r="B854" s="40" t="s">
        <v>13</v>
      </c>
      <c r="C854" s="40"/>
      <c r="D854" s="41"/>
    </row>
    <row r="855" spans="2:4" x14ac:dyDescent="0.25">
      <c r="B855" s="40" t="s">
        <v>28</v>
      </c>
      <c r="C855" s="40"/>
      <c r="D855" s="41"/>
    </row>
    <row r="856" spans="2:4" x14ac:dyDescent="0.25">
      <c r="B856" s="40" t="s">
        <v>16</v>
      </c>
      <c r="C856" s="40"/>
      <c r="D856" s="41"/>
    </row>
    <row r="857" spans="2:4" x14ac:dyDescent="0.25">
      <c r="B857" s="40" t="s">
        <v>141</v>
      </c>
      <c r="C857" s="40"/>
      <c r="D857" s="41"/>
    </row>
    <row r="858" spans="2:4" x14ac:dyDescent="0.25">
      <c r="B858" s="40" t="s">
        <v>198</v>
      </c>
      <c r="C858" s="40"/>
      <c r="D858" s="41"/>
    </row>
    <row r="859" spans="2:4" x14ac:dyDescent="0.25">
      <c r="B859" s="40" t="s">
        <v>21</v>
      </c>
      <c r="C859" s="40"/>
      <c r="D859" s="41"/>
    </row>
    <row r="860" spans="2:4" x14ac:dyDescent="0.25">
      <c r="B860" s="40" t="s">
        <v>32</v>
      </c>
      <c r="C860" s="40"/>
      <c r="D860" s="41"/>
    </row>
    <row r="861" spans="2:4" x14ac:dyDescent="0.25">
      <c r="B861" s="40" t="s">
        <v>37</v>
      </c>
      <c r="C861" s="40"/>
      <c r="D861" s="41"/>
    </row>
    <row r="862" spans="2:4" x14ac:dyDescent="0.25">
      <c r="B862" s="40" t="s">
        <v>134</v>
      </c>
      <c r="C862" s="40"/>
      <c r="D862" s="41"/>
    </row>
    <row r="863" spans="2:4" x14ac:dyDescent="0.25">
      <c r="B863" s="40" t="s">
        <v>38</v>
      </c>
      <c r="C863" s="40"/>
      <c r="D863" s="41"/>
    </row>
    <row r="864" spans="2:4" x14ac:dyDescent="0.25">
      <c r="B864" s="40" t="s">
        <v>41</v>
      </c>
      <c r="C864" s="40"/>
      <c r="D864" s="41"/>
    </row>
    <row r="865" spans="2:4" x14ac:dyDescent="0.25">
      <c r="B865" s="40" t="s">
        <v>47</v>
      </c>
      <c r="C865" s="40"/>
      <c r="D865" s="41"/>
    </row>
    <row r="866" spans="2:4" x14ac:dyDescent="0.25">
      <c r="B866" s="40" t="s">
        <v>142</v>
      </c>
      <c r="C866" s="40"/>
      <c r="D866" s="41"/>
    </row>
    <row r="867" spans="2:4" x14ac:dyDescent="0.25">
      <c r="B867" s="40" t="s">
        <v>83</v>
      </c>
      <c r="C867" s="49"/>
      <c r="D867" s="48">
        <f>SUM(C853:C867)</f>
        <v>0</v>
      </c>
    </row>
    <row r="868" spans="2:4" x14ac:dyDescent="0.25">
      <c r="B868" s="40"/>
      <c r="C868" s="40"/>
      <c r="D868" s="7"/>
    </row>
    <row r="869" spans="2:4" x14ac:dyDescent="0.25">
      <c r="B869" s="47" t="s">
        <v>14</v>
      </c>
      <c r="C869" s="40"/>
      <c r="D869" s="41"/>
    </row>
    <row r="870" spans="2:4" x14ac:dyDescent="0.25">
      <c r="B870" s="40" t="s">
        <v>218</v>
      </c>
      <c r="C870" s="40"/>
      <c r="D870" s="41"/>
    </row>
    <row r="871" spans="2:4" x14ac:dyDescent="0.25">
      <c r="B871" s="40" t="s">
        <v>129</v>
      </c>
      <c r="C871" s="40"/>
      <c r="D871" s="41"/>
    </row>
    <row r="872" spans="2:4" x14ac:dyDescent="0.25">
      <c r="B872" s="40" t="s">
        <v>143</v>
      </c>
      <c r="C872" s="40"/>
      <c r="D872" s="41"/>
    </row>
    <row r="873" spans="2:4" x14ac:dyDescent="0.25">
      <c r="B873" s="40" t="s">
        <v>13</v>
      </c>
      <c r="C873" s="40"/>
      <c r="D873" s="41"/>
    </row>
    <row r="874" spans="2:4" x14ac:dyDescent="0.25">
      <c r="B874" s="40" t="s">
        <v>28</v>
      </c>
      <c r="C874" s="40"/>
      <c r="D874" s="41"/>
    </row>
    <row r="875" spans="2:4" x14ac:dyDescent="0.25">
      <c r="B875" s="40" t="s">
        <v>16</v>
      </c>
      <c r="C875" s="40"/>
      <c r="D875" s="41"/>
    </row>
    <row r="876" spans="2:4" x14ac:dyDescent="0.25">
      <c r="B876" s="40" t="s">
        <v>141</v>
      </c>
      <c r="C876" s="40"/>
      <c r="D876" s="41"/>
    </row>
    <row r="877" spans="2:4" x14ac:dyDescent="0.25">
      <c r="B877" s="40" t="s">
        <v>198</v>
      </c>
      <c r="C877" s="40"/>
      <c r="D877" s="41"/>
    </row>
    <row r="878" spans="2:4" x14ac:dyDescent="0.25">
      <c r="B878" s="40" t="s">
        <v>160</v>
      </c>
      <c r="C878" s="40"/>
      <c r="D878" s="41"/>
    </row>
    <row r="879" spans="2:4" x14ac:dyDescent="0.25">
      <c r="B879" s="40" t="s">
        <v>117</v>
      </c>
      <c r="C879" s="40"/>
      <c r="D879" s="41"/>
    </row>
    <row r="880" spans="2:4" x14ac:dyDescent="0.25">
      <c r="B880" s="40" t="s">
        <v>21</v>
      </c>
      <c r="C880" s="40"/>
      <c r="D880" s="41"/>
    </row>
    <row r="881" spans="2:4" x14ac:dyDescent="0.25">
      <c r="B881" s="40" t="s">
        <v>159</v>
      </c>
      <c r="C881" s="40"/>
      <c r="D881" s="41"/>
    </row>
    <row r="882" spans="2:4" x14ac:dyDescent="0.25">
      <c r="B882" s="40" t="s">
        <v>32</v>
      </c>
      <c r="C882" s="40"/>
      <c r="D882" s="41"/>
    </row>
    <row r="883" spans="2:4" x14ac:dyDescent="0.25">
      <c r="B883" s="40" t="s">
        <v>174</v>
      </c>
      <c r="C883" s="40"/>
      <c r="D883" s="41"/>
    </row>
    <row r="884" spans="2:4" x14ac:dyDescent="0.25">
      <c r="B884" s="40" t="s">
        <v>37</v>
      </c>
      <c r="C884" s="40"/>
      <c r="D884" s="41"/>
    </row>
    <row r="885" spans="2:4" x14ac:dyDescent="0.25">
      <c r="B885" s="40" t="s">
        <v>134</v>
      </c>
      <c r="C885" s="40"/>
      <c r="D885" s="41"/>
    </row>
    <row r="886" spans="2:4" x14ac:dyDescent="0.25">
      <c r="B886" s="40" t="s">
        <v>133</v>
      </c>
      <c r="C886" s="40"/>
      <c r="D886" s="41"/>
    </row>
    <row r="887" spans="2:4" x14ac:dyDescent="0.25">
      <c r="B887" s="32" t="s">
        <v>140</v>
      </c>
      <c r="C887" s="40"/>
      <c r="D887" s="41"/>
    </row>
    <row r="888" spans="2:4" x14ac:dyDescent="0.25">
      <c r="B888" s="5" t="s">
        <v>176</v>
      </c>
      <c r="C888" s="40"/>
      <c r="D888" s="41"/>
    </row>
    <row r="889" spans="2:4" x14ac:dyDescent="0.25">
      <c r="B889" s="40" t="s">
        <v>38</v>
      </c>
      <c r="C889" s="40"/>
      <c r="D889" s="41"/>
    </row>
    <row r="890" spans="2:4" x14ac:dyDescent="0.25">
      <c r="B890" s="40" t="s">
        <v>41</v>
      </c>
      <c r="C890" s="40"/>
      <c r="D890" s="41"/>
    </row>
    <row r="891" spans="2:4" x14ac:dyDescent="0.25">
      <c r="B891" s="40" t="s">
        <v>156</v>
      </c>
      <c r="C891" s="40"/>
      <c r="D891" s="41"/>
    </row>
    <row r="892" spans="2:4" x14ac:dyDescent="0.25">
      <c r="B892" s="40" t="s">
        <v>144</v>
      </c>
      <c r="C892" s="40"/>
      <c r="D892" s="41"/>
    </row>
    <row r="893" spans="2:4" x14ac:dyDescent="0.25">
      <c r="B893" s="40" t="s">
        <v>127</v>
      </c>
      <c r="C893" s="40"/>
      <c r="D893" s="41"/>
    </row>
    <row r="894" spans="2:4" x14ac:dyDescent="0.25">
      <c r="B894" s="40" t="s">
        <v>157</v>
      </c>
      <c r="C894" s="40"/>
      <c r="D894" s="41"/>
    </row>
    <row r="895" spans="2:4" x14ac:dyDescent="0.25">
      <c r="B895" s="40" t="s">
        <v>161</v>
      </c>
      <c r="C895" s="40"/>
      <c r="D895" s="41"/>
    </row>
    <row r="896" spans="2:4" x14ac:dyDescent="0.25">
      <c r="B896" s="40" t="s">
        <v>139</v>
      </c>
      <c r="C896" s="40"/>
      <c r="D896" s="41"/>
    </row>
    <row r="897" spans="2:4" x14ac:dyDescent="0.25">
      <c r="B897" s="40" t="s">
        <v>137</v>
      </c>
      <c r="C897" s="40"/>
      <c r="D897" s="41"/>
    </row>
    <row r="898" spans="2:4" x14ac:dyDescent="0.25">
      <c r="B898" s="40" t="s">
        <v>46</v>
      </c>
      <c r="C898" s="40"/>
      <c r="D898" s="41"/>
    </row>
    <row r="899" spans="2:4" x14ac:dyDescent="0.25">
      <c r="B899" s="40" t="s">
        <v>130</v>
      </c>
      <c r="C899" s="40"/>
      <c r="D899" s="41"/>
    </row>
    <row r="900" spans="2:4" x14ac:dyDescent="0.25">
      <c r="B900" s="40" t="s">
        <v>47</v>
      </c>
      <c r="C900" s="40"/>
      <c r="D900" s="41"/>
    </row>
    <row r="901" spans="2:4" x14ac:dyDescent="0.25">
      <c r="B901" s="40" t="s">
        <v>142</v>
      </c>
      <c r="C901" s="40"/>
      <c r="D901" s="41"/>
    </row>
    <row r="902" spans="2:4" x14ac:dyDescent="0.25">
      <c r="B902" s="40" t="s">
        <v>175</v>
      </c>
      <c r="C902" s="40"/>
      <c r="D902" s="41"/>
    </row>
    <row r="903" spans="2:4" x14ac:dyDescent="0.25">
      <c r="B903" s="40" t="s">
        <v>128</v>
      </c>
      <c r="C903" s="40"/>
      <c r="D903" s="41"/>
    </row>
    <row r="904" spans="2:4" x14ac:dyDescent="0.25">
      <c r="B904" s="40" t="s">
        <v>83</v>
      </c>
      <c r="C904" s="49"/>
      <c r="D904" s="48">
        <f>SUM(C870:C904)</f>
        <v>0</v>
      </c>
    </row>
    <row r="905" spans="2:4" x14ac:dyDescent="0.25">
      <c r="B905" s="40"/>
      <c r="C905" s="40"/>
      <c r="D905" s="7"/>
    </row>
    <row r="906" spans="2:4" x14ac:dyDescent="0.25">
      <c r="B906" s="47" t="s">
        <v>94</v>
      </c>
      <c r="C906" s="40"/>
      <c r="D906" s="41"/>
    </row>
    <row r="907" spans="2:4" x14ac:dyDescent="0.25">
      <c r="B907" s="40" t="s">
        <v>218</v>
      </c>
      <c r="C907" s="40"/>
      <c r="D907" s="41"/>
    </row>
    <row r="908" spans="2:4" x14ac:dyDescent="0.25">
      <c r="B908" s="40" t="s">
        <v>143</v>
      </c>
      <c r="C908" s="40"/>
      <c r="D908" s="41"/>
    </row>
    <row r="909" spans="2:4" x14ac:dyDescent="0.25">
      <c r="B909" s="40" t="s">
        <v>159</v>
      </c>
      <c r="C909" s="40"/>
      <c r="D909" s="41"/>
    </row>
    <row r="910" spans="2:4" x14ac:dyDescent="0.25">
      <c r="B910" s="40" t="s">
        <v>32</v>
      </c>
      <c r="C910" s="40"/>
      <c r="D910" s="41"/>
    </row>
    <row r="911" spans="2:4" x14ac:dyDescent="0.25">
      <c r="B911" s="40" t="s">
        <v>37</v>
      </c>
      <c r="C911" s="40"/>
      <c r="D911" s="41"/>
    </row>
    <row r="912" spans="2:4" x14ac:dyDescent="0.25">
      <c r="B912" s="40" t="s">
        <v>41</v>
      </c>
      <c r="C912" s="40"/>
      <c r="D912" s="41"/>
    </row>
    <row r="913" spans="2:4" x14ac:dyDescent="0.25">
      <c r="B913" s="40" t="s">
        <v>156</v>
      </c>
      <c r="C913" s="40"/>
      <c r="D913" s="41"/>
    </row>
    <row r="914" spans="2:4" x14ac:dyDescent="0.25">
      <c r="B914" s="40" t="s">
        <v>47</v>
      </c>
      <c r="C914" s="40"/>
      <c r="D914" s="41"/>
    </row>
    <row r="915" spans="2:4" x14ac:dyDescent="0.25">
      <c r="B915" s="40" t="s">
        <v>128</v>
      </c>
      <c r="C915" s="49"/>
      <c r="D915" s="48">
        <f>SUM(C907:C915)</f>
        <v>0</v>
      </c>
    </row>
    <row r="916" spans="2:4" x14ac:dyDescent="0.25">
      <c r="B916" s="40"/>
      <c r="C916" s="40"/>
      <c r="D916" s="7"/>
    </row>
    <row r="917" spans="2:4" x14ac:dyDescent="0.25">
      <c r="B917" s="47" t="s">
        <v>95</v>
      </c>
      <c r="C917" s="40"/>
      <c r="D917" s="41"/>
    </row>
    <row r="918" spans="2:4" x14ac:dyDescent="0.25">
      <c r="B918" s="40" t="s">
        <v>218</v>
      </c>
      <c r="C918" s="40"/>
      <c r="D918" s="41"/>
    </row>
    <row r="919" spans="2:4" x14ac:dyDescent="0.25">
      <c r="B919" s="40" t="s">
        <v>159</v>
      </c>
      <c r="C919" s="40"/>
      <c r="D919" s="41"/>
    </row>
    <row r="920" spans="2:4" x14ac:dyDescent="0.25">
      <c r="B920" s="40" t="s">
        <v>32</v>
      </c>
      <c r="C920" s="40"/>
      <c r="D920" s="41"/>
    </row>
    <row r="921" spans="2:4" x14ac:dyDescent="0.25">
      <c r="B921" s="40" t="s">
        <v>37</v>
      </c>
      <c r="C921" s="49"/>
      <c r="D921" s="47">
        <f>SUM(C918:C921)</f>
        <v>0</v>
      </c>
    </row>
    <row r="922" spans="2:4" x14ac:dyDescent="0.25">
      <c r="B922" s="40"/>
      <c r="C922" s="40"/>
      <c r="D922" s="47"/>
    </row>
    <row r="923" spans="2:4" x14ac:dyDescent="0.25">
      <c r="B923" s="47" t="s">
        <v>204</v>
      </c>
      <c r="C923" s="40"/>
      <c r="D923" s="47"/>
    </row>
    <row r="924" spans="2:4" x14ac:dyDescent="0.25">
      <c r="B924" s="40" t="s">
        <v>159</v>
      </c>
      <c r="C924" s="49"/>
      <c r="D924" s="47">
        <f>SUM(C924)</f>
        <v>0</v>
      </c>
    </row>
    <row r="925" spans="2:4" x14ac:dyDescent="0.25">
      <c r="B925" s="40"/>
      <c r="C925" s="40"/>
      <c r="D925" s="47"/>
    </row>
    <row r="926" spans="2:4" x14ac:dyDescent="0.25">
      <c r="B926" s="47" t="s">
        <v>205</v>
      </c>
      <c r="C926" s="40"/>
      <c r="D926" s="47"/>
    </row>
    <row r="927" spans="2:4" x14ac:dyDescent="0.25">
      <c r="B927" s="40" t="s">
        <v>159</v>
      </c>
      <c r="C927" s="40"/>
      <c r="D927" s="47"/>
    </row>
    <row r="928" spans="2:4" x14ac:dyDescent="0.25">
      <c r="B928" s="40" t="s">
        <v>128</v>
      </c>
      <c r="C928" s="49"/>
      <c r="D928" s="47">
        <f>SUM(C927:C928)</f>
        <v>0</v>
      </c>
    </row>
    <row r="929" spans="2:4" x14ac:dyDescent="0.25">
      <c r="B929" s="40"/>
      <c r="C929" s="40"/>
      <c r="D929" s="47"/>
    </row>
    <row r="930" spans="2:4" x14ac:dyDescent="0.25">
      <c r="B930" s="47" t="s">
        <v>397</v>
      </c>
      <c r="C930" s="40"/>
      <c r="D930" s="47"/>
    </row>
    <row r="931" spans="2:4" x14ac:dyDescent="0.25">
      <c r="B931" s="40" t="s">
        <v>218</v>
      </c>
      <c r="C931" s="49"/>
      <c r="D931" s="47">
        <f>SUM(C931)</f>
        <v>0</v>
      </c>
    </row>
    <row r="932" spans="2:4" x14ac:dyDescent="0.25">
      <c r="B932" s="52"/>
      <c r="C932" s="49"/>
      <c r="D932" s="52"/>
    </row>
  </sheetData>
  <mergeCells count="15">
    <mergeCell ref="B415:D415"/>
    <mergeCell ref="B2:D2"/>
    <mergeCell ref="B3:D3"/>
    <mergeCell ref="B4:D4"/>
    <mergeCell ref="B6:D6"/>
    <mergeCell ref="B170:D170"/>
    <mergeCell ref="B731:D731"/>
    <mergeCell ref="B733:D733"/>
    <mergeCell ref="B851:D851"/>
    <mergeCell ref="B416:D416"/>
    <mergeCell ref="B417:D417"/>
    <mergeCell ref="B419:D419"/>
    <mergeCell ref="B636:D636"/>
    <mergeCell ref="B729:D729"/>
    <mergeCell ref="B730:D730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31"/>
  <sheetViews>
    <sheetView topLeftCell="A13" zoomScale="115" zoomScaleNormal="115" workbookViewId="0">
      <selection activeCell="A232" sqref="A232"/>
    </sheetView>
  </sheetViews>
  <sheetFormatPr defaultRowHeight="15" x14ac:dyDescent="0.25"/>
  <cols>
    <col min="2" max="2" width="62.42578125" bestFit="1" customWidth="1"/>
    <col min="3" max="3" width="9" bestFit="1" customWidth="1"/>
  </cols>
  <sheetData>
    <row r="1" spans="1:3" x14ac:dyDescent="0.25">
      <c r="A1" s="85" t="s">
        <v>217</v>
      </c>
    </row>
    <row r="2" spans="1:3" x14ac:dyDescent="0.25">
      <c r="A2" s="85"/>
    </row>
    <row r="3" spans="1:3" x14ac:dyDescent="0.25">
      <c r="A3" s="85" t="s">
        <v>225</v>
      </c>
    </row>
    <row r="4" spans="1:3" x14ac:dyDescent="0.25">
      <c r="A4" s="85"/>
    </row>
    <row r="5" spans="1:3" x14ac:dyDescent="0.25">
      <c r="B5" s="85" t="s">
        <v>105</v>
      </c>
    </row>
    <row r="6" spans="1:3" x14ac:dyDescent="0.25">
      <c r="A6" s="85">
        <v>1</v>
      </c>
      <c r="B6" s="85" t="s">
        <v>349</v>
      </c>
    </row>
    <row r="7" spans="1:3" x14ac:dyDescent="0.25">
      <c r="B7" t="s">
        <v>272</v>
      </c>
    </row>
    <row r="9" spans="1:3" x14ac:dyDescent="0.25">
      <c r="A9" s="85">
        <f>A6+1</f>
        <v>2</v>
      </c>
      <c r="B9" s="85" t="s">
        <v>350</v>
      </c>
    </row>
    <row r="10" spans="1:3" x14ac:dyDescent="0.25">
      <c r="B10" t="s">
        <v>273</v>
      </c>
    </row>
    <row r="12" spans="1:3" x14ac:dyDescent="0.25">
      <c r="A12" s="85">
        <f>A9+1</f>
        <v>3</v>
      </c>
      <c r="B12" s="85" t="s">
        <v>180</v>
      </c>
    </row>
    <row r="13" spans="1:3" x14ac:dyDescent="0.25">
      <c r="B13" t="s">
        <v>406</v>
      </c>
      <c r="C13">
        <v>749350</v>
      </c>
    </row>
    <row r="14" spans="1:3" x14ac:dyDescent="0.25">
      <c r="A14" s="117" t="s">
        <v>376</v>
      </c>
      <c r="B14" t="s">
        <v>407</v>
      </c>
      <c r="C14">
        <v>-650668</v>
      </c>
    </row>
    <row r="15" spans="1:3" x14ac:dyDescent="0.25">
      <c r="A15" s="117" t="s">
        <v>374</v>
      </c>
      <c r="B15" t="s">
        <v>408</v>
      </c>
      <c r="C15">
        <f>982200+55875</f>
        <v>1038075</v>
      </c>
    </row>
    <row r="16" spans="1:3" x14ac:dyDescent="0.25">
      <c r="B16" s="85" t="s">
        <v>270</v>
      </c>
      <c r="C16" s="85">
        <f>SUM(C13:C15)</f>
        <v>1136757</v>
      </c>
    </row>
    <row r="18" spans="1:3" x14ac:dyDescent="0.25">
      <c r="A18" s="85">
        <v>4</v>
      </c>
      <c r="B18" s="85" t="s">
        <v>226</v>
      </c>
    </row>
    <row r="19" spans="1:3" x14ac:dyDescent="0.25">
      <c r="B19" t="s">
        <v>274</v>
      </c>
    </row>
    <row r="20" spans="1:3" x14ac:dyDescent="0.25">
      <c r="B20" t="s">
        <v>275</v>
      </c>
    </row>
    <row r="22" spans="1:3" x14ac:dyDescent="0.25">
      <c r="A22" s="85">
        <v>5</v>
      </c>
      <c r="B22" s="85" t="s">
        <v>227</v>
      </c>
    </row>
    <row r="23" spans="1:3" x14ac:dyDescent="0.25">
      <c r="B23" t="s">
        <v>276</v>
      </c>
    </row>
    <row r="24" spans="1:3" x14ac:dyDescent="0.25">
      <c r="B24" t="s">
        <v>32</v>
      </c>
      <c r="C24">
        <v>200000</v>
      </c>
    </row>
    <row r="25" spans="1:3" x14ac:dyDescent="0.25">
      <c r="B25" t="s">
        <v>37</v>
      </c>
      <c r="C25">
        <v>400000</v>
      </c>
    </row>
    <row r="26" spans="1:3" x14ac:dyDescent="0.25">
      <c r="B26" s="85" t="s">
        <v>270</v>
      </c>
      <c r="C26" s="85">
        <f ca="1">SUM(C24:C26)</f>
        <v>600000</v>
      </c>
    </row>
    <row r="27" spans="1:3" x14ac:dyDescent="0.25">
      <c r="B27" s="85"/>
      <c r="C27" s="85"/>
    </row>
    <row r="28" spans="1:3" x14ac:dyDescent="0.25">
      <c r="A28" s="85">
        <v>6</v>
      </c>
      <c r="B28" s="85" t="s">
        <v>205</v>
      </c>
    </row>
    <row r="29" spans="1:3" x14ac:dyDescent="0.25">
      <c r="B29" t="s">
        <v>277</v>
      </c>
      <c r="C29">
        <v>3000</v>
      </c>
    </row>
    <row r="30" spans="1:3" x14ac:dyDescent="0.25">
      <c r="B30" t="s">
        <v>278</v>
      </c>
      <c r="C30">
        <v>21051</v>
      </c>
    </row>
    <row r="31" spans="1:3" x14ac:dyDescent="0.25">
      <c r="B31" s="85" t="s">
        <v>270</v>
      </c>
      <c r="C31" s="85">
        <f>SUM(C29:C30)</f>
        <v>24051</v>
      </c>
    </row>
    <row r="32" spans="1:3" x14ac:dyDescent="0.25">
      <c r="B32" s="85"/>
      <c r="C32" s="85"/>
    </row>
    <row r="33" spans="1:3" x14ac:dyDescent="0.25">
      <c r="A33" s="85">
        <v>7</v>
      </c>
      <c r="B33" s="85" t="s">
        <v>228</v>
      </c>
    </row>
    <row r="34" spans="1:3" x14ac:dyDescent="0.25">
      <c r="B34" t="s">
        <v>279</v>
      </c>
      <c r="C34">
        <v>144</v>
      </c>
    </row>
    <row r="36" spans="1:3" x14ac:dyDescent="0.25">
      <c r="A36" s="85">
        <v>8</v>
      </c>
      <c r="B36" s="85" t="s">
        <v>229</v>
      </c>
    </row>
    <row r="37" spans="1:3" x14ac:dyDescent="0.25">
      <c r="B37" t="s">
        <v>271</v>
      </c>
    </row>
    <row r="38" spans="1:3" x14ac:dyDescent="0.25">
      <c r="B38" t="s">
        <v>262</v>
      </c>
      <c r="C38">
        <v>5000</v>
      </c>
    </row>
    <row r="39" spans="1:3" x14ac:dyDescent="0.25">
      <c r="B39" t="s">
        <v>263</v>
      </c>
      <c r="C39">
        <v>6200</v>
      </c>
    </row>
    <row r="40" spans="1:3" x14ac:dyDescent="0.25">
      <c r="B40" t="s">
        <v>264</v>
      </c>
      <c r="C40">
        <v>8000</v>
      </c>
    </row>
    <row r="41" spans="1:3" x14ac:dyDescent="0.25">
      <c r="B41" t="s">
        <v>265</v>
      </c>
      <c r="C41">
        <v>7600</v>
      </c>
    </row>
    <row r="42" spans="1:3" x14ac:dyDescent="0.25">
      <c r="B42" t="s">
        <v>266</v>
      </c>
      <c r="C42">
        <v>40200</v>
      </c>
    </row>
    <row r="43" spans="1:3" x14ac:dyDescent="0.25">
      <c r="B43" t="s">
        <v>267</v>
      </c>
      <c r="C43">
        <v>10000</v>
      </c>
    </row>
    <row r="44" spans="1:3" x14ac:dyDescent="0.25">
      <c r="B44" t="s">
        <v>268</v>
      </c>
      <c r="C44">
        <v>98400</v>
      </c>
    </row>
    <row r="45" spans="1:3" x14ac:dyDescent="0.25">
      <c r="B45" t="s">
        <v>269</v>
      </c>
      <c r="C45">
        <v>121000</v>
      </c>
    </row>
    <row r="46" spans="1:3" x14ac:dyDescent="0.25">
      <c r="B46" s="85" t="s">
        <v>270</v>
      </c>
      <c r="C46" s="85">
        <f>SUM(C38:C45)</f>
        <v>296400</v>
      </c>
    </row>
    <row r="48" spans="1:3" x14ac:dyDescent="0.25">
      <c r="A48" s="85">
        <v>9</v>
      </c>
      <c r="B48" s="85" t="s">
        <v>230</v>
      </c>
    </row>
    <row r="49" spans="1:3" x14ac:dyDescent="0.25">
      <c r="B49" t="s">
        <v>280</v>
      </c>
      <c r="C49">
        <v>138170</v>
      </c>
    </row>
    <row r="52" spans="1:3" x14ac:dyDescent="0.25">
      <c r="A52" s="94"/>
      <c r="B52" s="85" t="s">
        <v>411</v>
      </c>
    </row>
    <row r="53" spans="1:3" x14ac:dyDescent="0.25">
      <c r="A53" s="94"/>
      <c r="B53" s="85"/>
    </row>
    <row r="54" spans="1:3" x14ac:dyDescent="0.25">
      <c r="A54" s="85">
        <v>1</v>
      </c>
      <c r="B54" s="85" t="s">
        <v>231</v>
      </c>
    </row>
    <row r="55" spans="1:3" x14ac:dyDescent="0.25">
      <c r="B55" t="s">
        <v>281</v>
      </c>
    </row>
    <row r="56" spans="1:3" x14ac:dyDescent="0.25">
      <c r="B56" t="s">
        <v>282</v>
      </c>
    </row>
    <row r="58" spans="1:3" x14ac:dyDescent="0.25">
      <c r="A58" s="85">
        <v>2</v>
      </c>
      <c r="B58" s="85" t="s">
        <v>232</v>
      </c>
    </row>
    <row r="59" spans="1:3" x14ac:dyDescent="0.25">
      <c r="B59" t="s">
        <v>283</v>
      </c>
    </row>
    <row r="60" spans="1:3" x14ac:dyDescent="0.25">
      <c r="B60" t="s">
        <v>284</v>
      </c>
    </row>
    <row r="62" spans="1:3" x14ac:dyDescent="0.25">
      <c r="A62" s="85">
        <v>3</v>
      </c>
      <c r="B62" s="85" t="s">
        <v>233</v>
      </c>
    </row>
    <row r="63" spans="1:3" x14ac:dyDescent="0.25">
      <c r="B63" t="s">
        <v>285</v>
      </c>
    </row>
    <row r="64" spans="1:3" x14ac:dyDescent="0.25">
      <c r="B64" t="s">
        <v>286</v>
      </c>
    </row>
    <row r="66" spans="1:3" x14ac:dyDescent="0.25">
      <c r="A66" s="85">
        <v>4</v>
      </c>
      <c r="B66" s="85" t="s">
        <v>234</v>
      </c>
    </row>
    <row r="67" spans="1:3" x14ac:dyDescent="0.25">
      <c r="B67" t="s">
        <v>287</v>
      </c>
    </row>
    <row r="68" spans="1:3" x14ac:dyDescent="0.25">
      <c r="B68" t="s">
        <v>288</v>
      </c>
    </row>
    <row r="70" spans="1:3" x14ac:dyDescent="0.25">
      <c r="A70" s="85">
        <v>5</v>
      </c>
      <c r="B70" s="85" t="s">
        <v>235</v>
      </c>
    </row>
    <row r="71" spans="1:3" x14ac:dyDescent="0.25">
      <c r="B71" t="s">
        <v>289</v>
      </c>
    </row>
    <row r="72" spans="1:3" x14ac:dyDescent="0.25">
      <c r="B72" t="s">
        <v>290</v>
      </c>
    </row>
    <row r="74" spans="1:3" x14ac:dyDescent="0.25">
      <c r="A74" s="85">
        <v>6</v>
      </c>
      <c r="B74" s="85" t="s">
        <v>236</v>
      </c>
    </row>
    <row r="75" spans="1:3" x14ac:dyDescent="0.25">
      <c r="B75" t="s">
        <v>291</v>
      </c>
    </row>
    <row r="76" spans="1:3" x14ac:dyDescent="0.25">
      <c r="B76" t="s">
        <v>292</v>
      </c>
    </row>
    <row r="77" spans="1:3" x14ac:dyDescent="0.25">
      <c r="B77" t="s">
        <v>137</v>
      </c>
      <c r="C77">
        <v>4085</v>
      </c>
    </row>
    <row r="78" spans="1:3" x14ac:dyDescent="0.25">
      <c r="B78" t="s">
        <v>21</v>
      </c>
      <c r="C78">
        <v>1450</v>
      </c>
    </row>
    <row r="79" spans="1:3" x14ac:dyDescent="0.25">
      <c r="B79" t="s">
        <v>270</v>
      </c>
      <c r="C79">
        <f>SUM(C77:C78)</f>
        <v>5535</v>
      </c>
    </row>
    <row r="81" spans="1:3" x14ac:dyDescent="0.25">
      <c r="A81" s="85">
        <v>7</v>
      </c>
      <c r="B81" s="73" t="s">
        <v>237</v>
      </c>
    </row>
    <row r="82" spans="1:3" x14ac:dyDescent="0.25">
      <c r="B82" t="s">
        <v>293</v>
      </c>
    </row>
    <row r="83" spans="1:3" x14ac:dyDescent="0.25">
      <c r="B83" t="s">
        <v>294</v>
      </c>
    </row>
    <row r="84" spans="1:3" x14ac:dyDescent="0.25">
      <c r="B84" t="s">
        <v>16</v>
      </c>
      <c r="C84">
        <v>1350</v>
      </c>
    </row>
    <row r="85" spans="1:3" x14ac:dyDescent="0.25">
      <c r="B85" t="s">
        <v>41</v>
      </c>
      <c r="C85">
        <v>637</v>
      </c>
    </row>
    <row r="86" spans="1:3" x14ac:dyDescent="0.25">
      <c r="B86" s="85" t="s">
        <v>270</v>
      </c>
      <c r="C86" s="85">
        <f>SUM(C84:C85)</f>
        <v>1987</v>
      </c>
    </row>
    <row r="88" spans="1:3" x14ac:dyDescent="0.25">
      <c r="A88" s="85">
        <v>8</v>
      </c>
      <c r="B88" s="73" t="s">
        <v>238</v>
      </c>
    </row>
    <row r="89" spans="1:3" x14ac:dyDescent="0.25">
      <c r="B89" t="s">
        <v>295</v>
      </c>
    </row>
    <row r="90" spans="1:3" x14ac:dyDescent="0.25">
      <c r="B90" t="s">
        <v>296</v>
      </c>
    </row>
    <row r="91" spans="1:3" x14ac:dyDescent="0.25">
      <c r="B91" t="s">
        <v>16</v>
      </c>
      <c r="C91">
        <v>1600</v>
      </c>
    </row>
    <row r="92" spans="1:3" x14ac:dyDescent="0.25">
      <c r="B92" t="s">
        <v>117</v>
      </c>
      <c r="C92">
        <v>2250</v>
      </c>
    </row>
    <row r="93" spans="1:3" x14ac:dyDescent="0.25">
      <c r="B93" s="85" t="s">
        <v>270</v>
      </c>
      <c r="C93" s="85">
        <f>SUM(C91:C92)</f>
        <v>3850</v>
      </c>
    </row>
    <row r="94" spans="1:3" x14ac:dyDescent="0.25">
      <c r="B94" s="44"/>
    </row>
    <row r="95" spans="1:3" x14ac:dyDescent="0.25">
      <c r="A95" s="85">
        <f>A88+1</f>
        <v>9</v>
      </c>
      <c r="B95" s="73" t="s">
        <v>239</v>
      </c>
    </row>
    <row r="96" spans="1:3" x14ac:dyDescent="0.25">
      <c r="B96" t="s">
        <v>298</v>
      </c>
    </row>
    <row r="97" spans="1:3" x14ac:dyDescent="0.25">
      <c r="B97" t="s">
        <v>297</v>
      </c>
    </row>
    <row r="98" spans="1:3" x14ac:dyDescent="0.25">
      <c r="B98" s="44"/>
    </row>
    <row r="99" spans="1:3" x14ac:dyDescent="0.25">
      <c r="A99" s="85">
        <f>A95+1</f>
        <v>10</v>
      </c>
      <c r="B99" s="73" t="s">
        <v>240</v>
      </c>
    </row>
    <row r="100" spans="1:3" x14ac:dyDescent="0.25">
      <c r="B100" t="s">
        <v>300</v>
      </c>
    </row>
    <row r="101" spans="1:3" x14ac:dyDescent="0.25">
      <c r="B101" t="s">
        <v>299</v>
      </c>
    </row>
    <row r="102" spans="1:3" x14ac:dyDescent="0.25">
      <c r="B102" s="44"/>
    </row>
    <row r="103" spans="1:3" x14ac:dyDescent="0.25">
      <c r="A103" s="85">
        <f>A99+1</f>
        <v>11</v>
      </c>
      <c r="B103" s="73" t="s">
        <v>241</v>
      </c>
    </row>
    <row r="104" spans="1:3" x14ac:dyDescent="0.25">
      <c r="B104" t="s">
        <v>301</v>
      </c>
    </row>
    <row r="105" spans="1:3" x14ac:dyDescent="0.25">
      <c r="B105" t="s">
        <v>302</v>
      </c>
    </row>
    <row r="106" spans="1:3" x14ac:dyDescent="0.25">
      <c r="B106" t="s">
        <v>21</v>
      </c>
      <c r="C106">
        <v>845</v>
      </c>
    </row>
    <row r="107" spans="1:3" x14ac:dyDescent="0.25">
      <c r="B107" t="s">
        <v>37</v>
      </c>
      <c r="C107">
        <v>1000</v>
      </c>
    </row>
    <row r="108" spans="1:3" x14ac:dyDescent="0.25">
      <c r="B108" t="s">
        <v>175</v>
      </c>
      <c r="C108">
        <v>3400</v>
      </c>
    </row>
    <row r="109" spans="1:3" x14ac:dyDescent="0.25">
      <c r="B109" t="s">
        <v>83</v>
      </c>
      <c r="C109">
        <v>2500</v>
      </c>
    </row>
    <row r="110" spans="1:3" x14ac:dyDescent="0.25">
      <c r="B110" s="85" t="s">
        <v>270</v>
      </c>
      <c r="C110" s="85">
        <f>SUM(C106:C109)</f>
        <v>7745</v>
      </c>
    </row>
    <row r="111" spans="1:3" x14ac:dyDescent="0.25">
      <c r="B111" s="44"/>
    </row>
    <row r="112" spans="1:3" x14ac:dyDescent="0.25">
      <c r="A112" s="85">
        <f>A103+1</f>
        <v>12</v>
      </c>
      <c r="B112" s="73" t="s">
        <v>242</v>
      </c>
    </row>
    <row r="113" spans="1:3" x14ac:dyDescent="0.25">
      <c r="B113" t="s">
        <v>303</v>
      </c>
    </row>
    <row r="114" spans="1:3" x14ac:dyDescent="0.25">
      <c r="B114" t="s">
        <v>304</v>
      </c>
    </row>
    <row r="115" spans="1:3" x14ac:dyDescent="0.25">
      <c r="B115" s="44"/>
    </row>
    <row r="116" spans="1:3" x14ac:dyDescent="0.25">
      <c r="A116" s="85">
        <f>A112+1</f>
        <v>13</v>
      </c>
      <c r="B116" s="73" t="s">
        <v>243</v>
      </c>
    </row>
    <row r="117" spans="1:3" x14ac:dyDescent="0.25">
      <c r="B117" t="s">
        <v>305</v>
      </c>
    </row>
    <row r="118" spans="1:3" x14ac:dyDescent="0.25">
      <c r="B118" t="s">
        <v>306</v>
      </c>
    </row>
    <row r="119" spans="1:3" x14ac:dyDescent="0.25">
      <c r="B119" s="44" t="s">
        <v>28</v>
      </c>
      <c r="C119" s="111">
        <v>1000</v>
      </c>
    </row>
    <row r="120" spans="1:3" x14ac:dyDescent="0.25">
      <c r="B120" s="44" t="s">
        <v>117</v>
      </c>
      <c r="C120" s="111">
        <v>21240</v>
      </c>
    </row>
    <row r="121" spans="1:3" x14ac:dyDescent="0.25">
      <c r="B121" s="44" t="s">
        <v>134</v>
      </c>
      <c r="C121" s="111">
        <v>500</v>
      </c>
    </row>
    <row r="122" spans="1:3" x14ac:dyDescent="0.25">
      <c r="B122" s="44" t="s">
        <v>38</v>
      </c>
      <c r="C122" s="111">
        <v>2000</v>
      </c>
    </row>
    <row r="123" spans="1:3" x14ac:dyDescent="0.25">
      <c r="B123" s="44" t="s">
        <v>47</v>
      </c>
      <c r="C123" s="111">
        <v>500</v>
      </c>
    </row>
    <row r="124" spans="1:3" x14ac:dyDescent="0.25">
      <c r="B124" s="85" t="s">
        <v>270</v>
      </c>
      <c r="C124">
        <f>SUM(C119:C123)</f>
        <v>25240</v>
      </c>
    </row>
    <row r="125" spans="1:3" x14ac:dyDescent="0.25">
      <c r="B125" s="85"/>
    </row>
    <row r="126" spans="1:3" x14ac:dyDescent="0.25">
      <c r="A126" s="85">
        <f>A116+1</f>
        <v>14</v>
      </c>
      <c r="B126" s="73" t="s">
        <v>244</v>
      </c>
    </row>
    <row r="127" spans="1:3" x14ac:dyDescent="0.25">
      <c r="B127" t="s">
        <v>307</v>
      </c>
    </row>
    <row r="128" spans="1:3" x14ac:dyDescent="0.25">
      <c r="B128" t="s">
        <v>308</v>
      </c>
    </row>
    <row r="129" spans="1:3" x14ac:dyDescent="0.25">
      <c r="B129" s="44" t="s">
        <v>32</v>
      </c>
      <c r="C129" s="111">
        <v>250737</v>
      </c>
    </row>
    <row r="130" spans="1:3" x14ac:dyDescent="0.25">
      <c r="B130" s="44" t="s">
        <v>37</v>
      </c>
      <c r="C130" s="111">
        <v>410000</v>
      </c>
    </row>
    <row r="131" spans="1:3" x14ac:dyDescent="0.25">
      <c r="B131" s="44" t="s">
        <v>51</v>
      </c>
      <c r="C131" s="111">
        <v>10000</v>
      </c>
    </row>
    <row r="132" spans="1:3" x14ac:dyDescent="0.25">
      <c r="B132" s="85" t="s">
        <v>270</v>
      </c>
      <c r="C132" s="112">
        <f>SUM(C129:C131)</f>
        <v>670737</v>
      </c>
    </row>
    <row r="133" spans="1:3" x14ac:dyDescent="0.25">
      <c r="B133" s="44"/>
      <c r="C133" s="111"/>
    </row>
    <row r="134" spans="1:3" x14ac:dyDescent="0.25">
      <c r="A134" s="85">
        <f>A126+1</f>
        <v>15</v>
      </c>
      <c r="B134" s="73" t="s">
        <v>245</v>
      </c>
    </row>
    <row r="135" spans="1:3" x14ac:dyDescent="0.25">
      <c r="B135" t="s">
        <v>309</v>
      </c>
    </row>
    <row r="136" spans="1:3" x14ac:dyDescent="0.25">
      <c r="B136" t="s">
        <v>310</v>
      </c>
    </row>
    <row r="137" spans="1:3" x14ac:dyDescent="0.25">
      <c r="B137" s="44" t="s">
        <v>32</v>
      </c>
      <c r="C137" s="111">
        <v>10852</v>
      </c>
    </row>
    <row r="138" spans="1:3" x14ac:dyDescent="0.25">
      <c r="B138" s="44" t="s">
        <v>37</v>
      </c>
      <c r="C138" s="111">
        <v>2036</v>
      </c>
    </row>
    <row r="139" spans="1:3" x14ac:dyDescent="0.25">
      <c r="B139" s="44" t="s">
        <v>175</v>
      </c>
      <c r="C139" s="111">
        <v>2000</v>
      </c>
    </row>
    <row r="140" spans="1:3" x14ac:dyDescent="0.25">
      <c r="B140" s="85" t="s">
        <v>270</v>
      </c>
      <c r="C140">
        <f>SUM(C137:C139)</f>
        <v>14888</v>
      </c>
    </row>
    <row r="141" spans="1:3" x14ac:dyDescent="0.25">
      <c r="B141" s="44"/>
    </row>
    <row r="142" spans="1:3" x14ac:dyDescent="0.25">
      <c r="A142" s="85">
        <f>A134+1</f>
        <v>16</v>
      </c>
      <c r="B142" s="73" t="s">
        <v>246</v>
      </c>
    </row>
    <row r="143" spans="1:3" x14ac:dyDescent="0.25">
      <c r="B143" t="s">
        <v>311</v>
      </c>
    </row>
    <row r="144" spans="1:3" x14ac:dyDescent="0.25">
      <c r="B144" t="s">
        <v>312</v>
      </c>
    </row>
    <row r="145" spans="1:3" x14ac:dyDescent="0.25">
      <c r="B145" t="s">
        <v>37</v>
      </c>
      <c r="C145">
        <v>5000</v>
      </c>
    </row>
    <row r="146" spans="1:3" x14ac:dyDescent="0.25">
      <c r="B146" s="44" t="s">
        <v>41</v>
      </c>
      <c r="C146" s="111">
        <v>494</v>
      </c>
    </row>
    <row r="147" spans="1:3" x14ac:dyDescent="0.25">
      <c r="B147" s="44" t="s">
        <v>137</v>
      </c>
      <c r="C147" s="111">
        <v>14609</v>
      </c>
    </row>
    <row r="148" spans="1:3" x14ac:dyDescent="0.25">
      <c r="B148" s="44" t="s">
        <v>47</v>
      </c>
      <c r="C148" s="111">
        <v>11520</v>
      </c>
    </row>
    <row r="149" spans="1:3" x14ac:dyDescent="0.25">
      <c r="B149" s="44" t="s">
        <v>142</v>
      </c>
      <c r="C149" s="111">
        <v>11175</v>
      </c>
    </row>
    <row r="150" spans="1:3" x14ac:dyDescent="0.25">
      <c r="B150" s="85" t="s">
        <v>270</v>
      </c>
      <c r="C150" s="112">
        <f>SUM(C145:C149)</f>
        <v>42798</v>
      </c>
    </row>
    <row r="151" spans="1:3" x14ac:dyDescent="0.25">
      <c r="B151" s="44"/>
    </row>
    <row r="152" spans="1:3" x14ac:dyDescent="0.25">
      <c r="A152" s="85">
        <f>A142+1</f>
        <v>17</v>
      </c>
      <c r="B152" s="73" t="s">
        <v>247</v>
      </c>
    </row>
    <row r="153" spans="1:3" x14ac:dyDescent="0.25">
      <c r="B153" t="s">
        <v>313</v>
      </c>
    </row>
    <row r="154" spans="1:3" x14ac:dyDescent="0.25">
      <c r="B154" t="s">
        <v>314</v>
      </c>
    </row>
    <row r="155" spans="1:3" x14ac:dyDescent="0.25">
      <c r="B155" s="44" t="s">
        <v>117</v>
      </c>
      <c r="C155" s="111">
        <v>2000</v>
      </c>
    </row>
    <row r="156" spans="1:3" x14ac:dyDescent="0.25">
      <c r="B156" s="44" t="s">
        <v>38</v>
      </c>
      <c r="C156" s="111">
        <v>1000</v>
      </c>
    </row>
    <row r="157" spans="1:3" x14ac:dyDescent="0.25">
      <c r="B157" s="44" t="s">
        <v>157</v>
      </c>
      <c r="C157" s="111">
        <v>13000</v>
      </c>
    </row>
    <row r="158" spans="1:3" x14ac:dyDescent="0.25">
      <c r="B158" s="85" t="s">
        <v>270</v>
      </c>
      <c r="C158" s="85">
        <f>SUM(C155:C157)</f>
        <v>16000</v>
      </c>
    </row>
    <row r="159" spans="1:3" x14ac:dyDescent="0.25">
      <c r="B159" s="44"/>
    </row>
    <row r="160" spans="1:3" x14ac:dyDescent="0.25">
      <c r="A160" s="85">
        <f>A152+1</f>
        <v>18</v>
      </c>
      <c r="B160" s="73" t="s">
        <v>248</v>
      </c>
    </row>
    <row r="161" spans="1:3" x14ac:dyDescent="0.25">
      <c r="B161" t="s">
        <v>315</v>
      </c>
    </row>
    <row r="162" spans="1:3" x14ac:dyDescent="0.25">
      <c r="B162" t="s">
        <v>316</v>
      </c>
    </row>
    <row r="163" spans="1:3" x14ac:dyDescent="0.25">
      <c r="B163" s="44"/>
    </row>
    <row r="164" spans="1:3" x14ac:dyDescent="0.25">
      <c r="A164" s="85">
        <f>A160+1</f>
        <v>19</v>
      </c>
      <c r="B164" s="73" t="s">
        <v>249</v>
      </c>
    </row>
    <row r="165" spans="1:3" x14ac:dyDescent="0.25">
      <c r="B165" t="s">
        <v>317</v>
      </c>
    </row>
    <row r="166" spans="1:3" x14ac:dyDescent="0.25">
      <c r="B166" t="s">
        <v>318</v>
      </c>
    </row>
    <row r="167" spans="1:3" x14ac:dyDescent="0.25">
      <c r="B167" s="44"/>
    </row>
    <row r="168" spans="1:3" x14ac:dyDescent="0.25">
      <c r="A168" s="85">
        <f>A164+1</f>
        <v>20</v>
      </c>
      <c r="B168" s="73" t="s">
        <v>250</v>
      </c>
    </row>
    <row r="169" spans="1:3" x14ac:dyDescent="0.25">
      <c r="B169" t="s">
        <v>319</v>
      </c>
    </row>
    <row r="170" spans="1:3" x14ac:dyDescent="0.25">
      <c r="B170" t="s">
        <v>320</v>
      </c>
    </row>
    <row r="171" spans="1:3" x14ac:dyDescent="0.25">
      <c r="B171" s="44"/>
    </row>
    <row r="172" spans="1:3" x14ac:dyDescent="0.25">
      <c r="A172" s="85">
        <f>A168+1</f>
        <v>21</v>
      </c>
      <c r="B172" s="73" t="s">
        <v>251</v>
      </c>
    </row>
    <row r="173" spans="1:3" x14ac:dyDescent="0.25">
      <c r="B173" t="s">
        <v>321</v>
      </c>
    </row>
    <row r="174" spans="1:3" x14ac:dyDescent="0.25">
      <c r="B174" t="s">
        <v>322</v>
      </c>
    </row>
    <row r="175" spans="1:3" x14ac:dyDescent="0.25">
      <c r="B175" s="44" t="s">
        <v>175</v>
      </c>
      <c r="C175" s="111">
        <v>26230</v>
      </c>
    </row>
    <row r="176" spans="1:3" x14ac:dyDescent="0.25">
      <c r="B176" s="44" t="s">
        <v>83</v>
      </c>
      <c r="C176" s="111">
        <v>15500</v>
      </c>
    </row>
    <row r="177" spans="1:3" x14ac:dyDescent="0.25">
      <c r="B177" s="85" t="s">
        <v>270</v>
      </c>
      <c r="C177" s="85">
        <f>SUM(C175:C176)</f>
        <v>41730</v>
      </c>
    </row>
    <row r="178" spans="1:3" x14ac:dyDescent="0.25">
      <c r="B178" s="44"/>
    </row>
    <row r="179" spans="1:3" x14ac:dyDescent="0.25">
      <c r="A179" s="85">
        <f>A172+1</f>
        <v>22</v>
      </c>
      <c r="B179" s="73" t="s">
        <v>323</v>
      </c>
    </row>
    <row r="180" spans="1:3" x14ac:dyDescent="0.25">
      <c r="B180" t="s">
        <v>324</v>
      </c>
    </row>
    <row r="181" spans="1:3" x14ac:dyDescent="0.25">
      <c r="B181" t="s">
        <v>325</v>
      </c>
    </row>
    <row r="182" spans="1:3" x14ac:dyDescent="0.25">
      <c r="B182" s="44"/>
    </row>
    <row r="183" spans="1:3" x14ac:dyDescent="0.25">
      <c r="A183" s="85">
        <f>A179+1</f>
        <v>23</v>
      </c>
      <c r="B183" s="73" t="s">
        <v>252</v>
      </c>
    </row>
    <row r="184" spans="1:3" x14ac:dyDescent="0.25">
      <c r="B184" t="s">
        <v>326</v>
      </c>
    </row>
    <row r="185" spans="1:3" x14ac:dyDescent="0.25">
      <c r="B185" t="s">
        <v>327</v>
      </c>
    </row>
    <row r="186" spans="1:3" x14ac:dyDescent="0.25">
      <c r="B186" s="44"/>
    </row>
    <row r="187" spans="1:3" x14ac:dyDescent="0.25">
      <c r="A187" s="85">
        <f>A183+1</f>
        <v>24</v>
      </c>
      <c r="B187" s="73" t="s">
        <v>253</v>
      </c>
    </row>
    <row r="188" spans="1:3" x14ac:dyDescent="0.25">
      <c r="B188" t="s">
        <v>328</v>
      </c>
    </row>
    <row r="189" spans="1:3" x14ac:dyDescent="0.25">
      <c r="B189" t="s">
        <v>329</v>
      </c>
    </row>
    <row r="190" spans="1:3" x14ac:dyDescent="0.25">
      <c r="B190" s="44"/>
    </row>
    <row r="191" spans="1:3" x14ac:dyDescent="0.25">
      <c r="A191" s="85">
        <f>A187+1</f>
        <v>25</v>
      </c>
      <c r="B191" s="73" t="s">
        <v>254</v>
      </c>
    </row>
    <row r="192" spans="1:3" x14ac:dyDescent="0.25">
      <c r="B192" t="s">
        <v>330</v>
      </c>
    </row>
    <row r="193" spans="1:2" x14ac:dyDescent="0.25">
      <c r="B193" t="s">
        <v>331</v>
      </c>
    </row>
    <row r="194" spans="1:2" x14ac:dyDescent="0.25">
      <c r="B194" s="44"/>
    </row>
    <row r="195" spans="1:2" x14ac:dyDescent="0.25">
      <c r="A195" s="85">
        <f>A191+1</f>
        <v>26</v>
      </c>
      <c r="B195" s="73" t="s">
        <v>332</v>
      </c>
    </row>
    <row r="196" spans="1:2" x14ac:dyDescent="0.25">
      <c r="B196" t="s">
        <v>334</v>
      </c>
    </row>
    <row r="197" spans="1:2" x14ac:dyDescent="0.25">
      <c r="B197" t="s">
        <v>333</v>
      </c>
    </row>
    <row r="198" spans="1:2" x14ac:dyDescent="0.25">
      <c r="B198" s="44"/>
    </row>
    <row r="199" spans="1:2" x14ac:dyDescent="0.25">
      <c r="A199" s="85">
        <f>A195+1</f>
        <v>27</v>
      </c>
      <c r="B199" s="73" t="s">
        <v>255</v>
      </c>
    </row>
    <row r="200" spans="1:2" x14ac:dyDescent="0.25">
      <c r="B200" t="s">
        <v>335</v>
      </c>
    </row>
    <row r="201" spans="1:2" x14ac:dyDescent="0.25">
      <c r="B201" t="s">
        <v>336</v>
      </c>
    </row>
    <row r="203" spans="1:2" x14ac:dyDescent="0.25">
      <c r="A203" s="85">
        <f>A199+1</f>
        <v>28</v>
      </c>
      <c r="B203" s="73" t="s">
        <v>256</v>
      </c>
    </row>
    <row r="204" spans="1:2" x14ac:dyDescent="0.25">
      <c r="B204" t="s">
        <v>337</v>
      </c>
    </row>
    <row r="205" spans="1:2" x14ac:dyDescent="0.25">
      <c r="B205" t="s">
        <v>338</v>
      </c>
    </row>
    <row r="206" spans="1:2" x14ac:dyDescent="0.25">
      <c r="B206" s="44"/>
    </row>
    <row r="207" spans="1:2" x14ac:dyDescent="0.25">
      <c r="A207" s="85">
        <f>A203+1</f>
        <v>29</v>
      </c>
      <c r="B207" s="73" t="s">
        <v>257</v>
      </c>
    </row>
    <row r="208" spans="1:2" x14ac:dyDescent="0.25">
      <c r="B208" t="s">
        <v>339</v>
      </c>
    </row>
    <row r="209" spans="1:2" x14ac:dyDescent="0.25">
      <c r="B209" t="s">
        <v>340</v>
      </c>
    </row>
    <row r="210" spans="1:2" x14ac:dyDescent="0.25">
      <c r="B210" s="44"/>
    </row>
    <row r="211" spans="1:2" x14ac:dyDescent="0.25">
      <c r="A211" s="85">
        <f>A207+1</f>
        <v>30</v>
      </c>
      <c r="B211" s="73" t="s">
        <v>258</v>
      </c>
    </row>
    <row r="212" spans="1:2" x14ac:dyDescent="0.25">
      <c r="B212" t="s">
        <v>341</v>
      </c>
    </row>
    <row r="213" spans="1:2" x14ac:dyDescent="0.25">
      <c r="B213" t="s">
        <v>342</v>
      </c>
    </row>
    <row r="214" spans="1:2" x14ac:dyDescent="0.25">
      <c r="B214" s="44"/>
    </row>
    <row r="215" spans="1:2" x14ac:dyDescent="0.25">
      <c r="A215" s="85">
        <f>A211+1</f>
        <v>31</v>
      </c>
      <c r="B215" s="73" t="s">
        <v>259</v>
      </c>
    </row>
    <row r="216" spans="1:2" x14ac:dyDescent="0.25">
      <c r="B216" t="s">
        <v>343</v>
      </c>
    </row>
    <row r="217" spans="1:2" x14ac:dyDescent="0.25">
      <c r="B217" t="s">
        <v>344</v>
      </c>
    </row>
    <row r="218" spans="1:2" x14ac:dyDescent="0.25">
      <c r="B218" s="44"/>
    </row>
    <row r="219" spans="1:2" x14ac:dyDescent="0.25">
      <c r="A219" s="85">
        <v>32</v>
      </c>
      <c r="B219" s="73" t="s">
        <v>260</v>
      </c>
    </row>
    <row r="220" spans="1:2" x14ac:dyDescent="0.25">
      <c r="B220" t="s">
        <v>345</v>
      </c>
    </row>
    <row r="221" spans="1:2" x14ac:dyDescent="0.25">
      <c r="B221" t="s">
        <v>346</v>
      </c>
    </row>
    <row r="222" spans="1:2" x14ac:dyDescent="0.25">
      <c r="B222" s="44"/>
    </row>
    <row r="223" spans="1:2" x14ac:dyDescent="0.25">
      <c r="A223" s="85">
        <f t="shared" ref="A223" si="0">A219+1</f>
        <v>33</v>
      </c>
      <c r="B223" s="73" t="s">
        <v>261</v>
      </c>
    </row>
    <row r="224" spans="1:2" x14ac:dyDescent="0.25">
      <c r="B224" t="s">
        <v>347</v>
      </c>
    </row>
    <row r="225" spans="1:2" x14ac:dyDescent="0.25">
      <c r="B225" t="s">
        <v>348</v>
      </c>
    </row>
    <row r="227" spans="1:2" x14ac:dyDescent="0.25">
      <c r="A227" s="85">
        <v>34</v>
      </c>
      <c r="B227" s="85" t="s">
        <v>351</v>
      </c>
    </row>
    <row r="228" spans="1:2" x14ac:dyDescent="0.25">
      <c r="B228" t="s">
        <v>353</v>
      </c>
    </row>
    <row r="230" spans="1:2" x14ac:dyDescent="0.25">
      <c r="A230" s="85">
        <v>35</v>
      </c>
      <c r="B230" s="85" t="s">
        <v>352</v>
      </c>
    </row>
    <row r="231" spans="1:2" x14ac:dyDescent="0.25">
      <c r="B231" t="s">
        <v>354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90"/>
  <sheetViews>
    <sheetView zoomScale="130" zoomScaleNormal="130" workbookViewId="0"/>
  </sheetViews>
  <sheetFormatPr defaultRowHeight="15" x14ac:dyDescent="0.25"/>
  <cols>
    <col min="2" max="2" width="62.42578125" bestFit="1" customWidth="1"/>
    <col min="3" max="3" width="9" bestFit="1" customWidth="1"/>
  </cols>
  <sheetData>
    <row r="1" spans="1:6" x14ac:dyDescent="0.25">
      <c r="A1" s="85" t="s">
        <v>217</v>
      </c>
    </row>
    <row r="2" spans="1:6" x14ac:dyDescent="0.25">
      <c r="A2" s="85"/>
    </row>
    <row r="3" spans="1:6" x14ac:dyDescent="0.25">
      <c r="A3" s="85" t="s">
        <v>355</v>
      </c>
    </row>
    <row r="4" spans="1:6" x14ac:dyDescent="0.25">
      <c r="A4" s="94"/>
      <c r="B4" s="85" t="s">
        <v>109</v>
      </c>
    </row>
    <row r="5" spans="1:6" x14ac:dyDescent="0.25">
      <c r="A5" s="94"/>
    </row>
    <row r="6" spans="1:6" x14ac:dyDescent="0.25">
      <c r="A6" s="85">
        <v>1</v>
      </c>
      <c r="B6" s="85" t="s">
        <v>180</v>
      </c>
    </row>
    <row r="7" spans="1:6" x14ac:dyDescent="0.25">
      <c r="B7" t="s">
        <v>409</v>
      </c>
      <c r="E7">
        <v>650668</v>
      </c>
      <c r="F7">
        <v>561268</v>
      </c>
    </row>
    <row r="8" spans="1:6" x14ac:dyDescent="0.25">
      <c r="A8" s="85"/>
    </row>
    <row r="9" spans="1:6" x14ac:dyDescent="0.25">
      <c r="A9" s="85">
        <v>2</v>
      </c>
      <c r="B9" s="85" t="s">
        <v>231</v>
      </c>
    </row>
    <row r="10" spans="1:6" x14ac:dyDescent="0.25">
      <c r="A10" s="85"/>
      <c r="B10" t="s">
        <v>281</v>
      </c>
    </row>
    <row r="11" spans="1:6" x14ac:dyDescent="0.25">
      <c r="A11" s="85"/>
      <c r="B11" t="s">
        <v>356</v>
      </c>
      <c r="E11">
        <v>64662</v>
      </c>
      <c r="F11">
        <v>55462</v>
      </c>
    </row>
    <row r="12" spans="1:6" x14ac:dyDescent="0.25">
      <c r="A12" s="85"/>
    </row>
    <row r="13" spans="1:6" x14ac:dyDescent="0.25">
      <c r="A13" s="85">
        <v>3</v>
      </c>
      <c r="B13" s="85" t="s">
        <v>232</v>
      </c>
    </row>
    <row r="14" spans="1:6" x14ac:dyDescent="0.25">
      <c r="A14" s="85"/>
      <c r="B14" t="s">
        <v>283</v>
      </c>
    </row>
    <row r="15" spans="1:6" x14ac:dyDescent="0.25">
      <c r="A15" s="85"/>
      <c r="B15" t="s">
        <v>357</v>
      </c>
      <c r="E15">
        <v>24030</v>
      </c>
      <c r="F15">
        <v>8030</v>
      </c>
    </row>
    <row r="16" spans="1:6" x14ac:dyDescent="0.25">
      <c r="A16" s="85"/>
    </row>
    <row r="17" spans="1:3" x14ac:dyDescent="0.25">
      <c r="A17" s="85">
        <v>4</v>
      </c>
      <c r="B17" s="85" t="s">
        <v>233</v>
      </c>
    </row>
    <row r="18" spans="1:3" x14ac:dyDescent="0.25">
      <c r="B18" t="s">
        <v>285</v>
      </c>
    </row>
    <row r="19" spans="1:3" x14ac:dyDescent="0.25">
      <c r="B19" t="s">
        <v>286</v>
      </c>
    </row>
    <row r="21" spans="1:3" x14ac:dyDescent="0.25">
      <c r="A21" s="85">
        <v>5</v>
      </c>
      <c r="B21" s="85" t="s">
        <v>234</v>
      </c>
    </row>
    <row r="22" spans="1:3" x14ac:dyDescent="0.25">
      <c r="B22" t="s">
        <v>287</v>
      </c>
    </row>
    <row r="23" spans="1:3" x14ac:dyDescent="0.25">
      <c r="B23" t="s">
        <v>288</v>
      </c>
    </row>
    <row r="25" spans="1:3" x14ac:dyDescent="0.25">
      <c r="A25" s="85">
        <v>6</v>
      </c>
      <c r="B25" s="85" t="s">
        <v>235</v>
      </c>
    </row>
    <row r="26" spans="1:3" x14ac:dyDescent="0.25">
      <c r="B26" t="s">
        <v>289</v>
      </c>
    </row>
    <row r="27" spans="1:3" x14ac:dyDescent="0.25">
      <c r="B27" t="s">
        <v>290</v>
      </c>
    </row>
    <row r="29" spans="1:3" x14ac:dyDescent="0.25">
      <c r="A29" s="85">
        <v>7</v>
      </c>
      <c r="B29" s="85" t="s">
        <v>236</v>
      </c>
    </row>
    <row r="30" spans="1:3" x14ac:dyDescent="0.25">
      <c r="B30" t="s">
        <v>291</v>
      </c>
    </row>
    <row r="31" spans="1:3" x14ac:dyDescent="0.25">
      <c r="B31" t="s">
        <v>292</v>
      </c>
    </row>
    <row r="32" spans="1:3" x14ac:dyDescent="0.25">
      <c r="B32" t="s">
        <v>137</v>
      </c>
      <c r="C32">
        <v>4085</v>
      </c>
    </row>
    <row r="33" spans="1:7" x14ac:dyDescent="0.25">
      <c r="B33" t="s">
        <v>21</v>
      </c>
      <c r="C33">
        <v>1450</v>
      </c>
    </row>
    <row r="34" spans="1:7" x14ac:dyDescent="0.25">
      <c r="B34" s="85" t="s">
        <v>270</v>
      </c>
      <c r="C34" s="85">
        <f>SUM(C32:C33)</f>
        <v>5535</v>
      </c>
    </row>
    <row r="36" spans="1:7" x14ac:dyDescent="0.25">
      <c r="A36" s="85">
        <v>8</v>
      </c>
      <c r="B36" s="73" t="s">
        <v>237</v>
      </c>
    </row>
    <row r="37" spans="1:7" x14ac:dyDescent="0.25">
      <c r="B37" t="s">
        <v>293</v>
      </c>
    </row>
    <row r="38" spans="1:7" x14ac:dyDescent="0.25">
      <c r="B38" t="s">
        <v>294</v>
      </c>
    </row>
    <row r="39" spans="1:7" x14ac:dyDescent="0.25">
      <c r="B39" t="s">
        <v>16</v>
      </c>
      <c r="C39">
        <v>1350</v>
      </c>
    </row>
    <row r="40" spans="1:7" x14ac:dyDescent="0.25">
      <c r="B40" t="s">
        <v>41</v>
      </c>
      <c r="C40">
        <v>637</v>
      </c>
    </row>
    <row r="41" spans="1:7" x14ac:dyDescent="0.25">
      <c r="B41" t="s">
        <v>47</v>
      </c>
      <c r="C41">
        <v>25200</v>
      </c>
    </row>
    <row r="42" spans="1:7" x14ac:dyDescent="0.25">
      <c r="B42" s="85" t="s">
        <v>270</v>
      </c>
      <c r="C42" s="85">
        <f>SUM(C39:C41)</f>
        <v>27187</v>
      </c>
      <c r="F42">
        <v>1987</v>
      </c>
      <c r="G42">
        <v>27187</v>
      </c>
    </row>
    <row r="44" spans="1:7" x14ac:dyDescent="0.25">
      <c r="A44" s="85">
        <v>9</v>
      </c>
      <c r="B44" s="73" t="s">
        <v>238</v>
      </c>
    </row>
    <row r="45" spans="1:7" x14ac:dyDescent="0.25">
      <c r="B45" t="s">
        <v>295</v>
      </c>
    </row>
    <row r="46" spans="1:7" x14ac:dyDescent="0.25">
      <c r="B46" t="s">
        <v>296</v>
      </c>
    </row>
    <row r="47" spans="1:7" x14ac:dyDescent="0.25">
      <c r="B47" t="s">
        <v>16</v>
      </c>
      <c r="C47">
        <v>1600</v>
      </c>
    </row>
    <row r="48" spans="1:7" x14ac:dyDescent="0.25">
      <c r="B48" t="s">
        <v>117</v>
      </c>
      <c r="C48">
        <v>2250</v>
      </c>
    </row>
    <row r="49" spans="1:7" x14ac:dyDescent="0.25">
      <c r="B49" t="s">
        <v>159</v>
      </c>
      <c r="C49">
        <v>3900</v>
      </c>
    </row>
    <row r="50" spans="1:7" x14ac:dyDescent="0.25">
      <c r="B50" s="85" t="s">
        <v>270</v>
      </c>
      <c r="C50" s="85">
        <f>SUM(C47:C49)</f>
        <v>7750</v>
      </c>
      <c r="F50">
        <v>3850</v>
      </c>
      <c r="G50">
        <v>7750</v>
      </c>
    </row>
    <row r="51" spans="1:7" x14ac:dyDescent="0.25">
      <c r="B51" s="44"/>
    </row>
    <row r="52" spans="1:7" x14ac:dyDescent="0.25">
      <c r="A52" s="85">
        <f>A44+1</f>
        <v>10</v>
      </c>
      <c r="B52" s="73" t="s">
        <v>239</v>
      </c>
    </row>
    <row r="53" spans="1:7" x14ac:dyDescent="0.25">
      <c r="B53" t="s">
        <v>298</v>
      </c>
    </row>
    <row r="54" spans="1:7" x14ac:dyDescent="0.25">
      <c r="B54" t="s">
        <v>297</v>
      </c>
    </row>
    <row r="55" spans="1:7" x14ac:dyDescent="0.25">
      <c r="B55" s="44"/>
    </row>
    <row r="56" spans="1:7" x14ac:dyDescent="0.25">
      <c r="A56" s="85">
        <f>A52+1</f>
        <v>11</v>
      </c>
      <c r="B56" s="73" t="s">
        <v>240</v>
      </c>
    </row>
    <row r="57" spans="1:7" x14ac:dyDescent="0.25">
      <c r="B57" t="s">
        <v>300</v>
      </c>
    </row>
    <row r="58" spans="1:7" x14ac:dyDescent="0.25">
      <c r="B58" t="s">
        <v>299</v>
      </c>
    </row>
    <row r="59" spans="1:7" x14ac:dyDescent="0.25">
      <c r="B59" s="44"/>
    </row>
    <row r="60" spans="1:7" x14ac:dyDescent="0.25">
      <c r="A60" s="85">
        <f>A56+1</f>
        <v>12</v>
      </c>
      <c r="B60" s="73" t="s">
        <v>241</v>
      </c>
    </row>
    <row r="61" spans="1:7" x14ac:dyDescent="0.25">
      <c r="B61" t="s">
        <v>301</v>
      </c>
    </row>
    <row r="62" spans="1:7" x14ac:dyDescent="0.25">
      <c r="B62" t="s">
        <v>302</v>
      </c>
    </row>
    <row r="63" spans="1:7" x14ac:dyDescent="0.25">
      <c r="B63" t="s">
        <v>21</v>
      </c>
      <c r="C63">
        <v>845</v>
      </c>
    </row>
    <row r="64" spans="1:7" x14ac:dyDescent="0.25">
      <c r="B64" t="s">
        <v>37</v>
      </c>
      <c r="C64">
        <v>1000</v>
      </c>
    </row>
    <row r="65" spans="1:3" x14ac:dyDescent="0.25">
      <c r="B65" t="s">
        <v>175</v>
      </c>
      <c r="C65">
        <v>3400</v>
      </c>
    </row>
    <row r="66" spans="1:3" x14ac:dyDescent="0.25">
      <c r="B66" t="s">
        <v>83</v>
      </c>
      <c r="C66">
        <v>2500</v>
      </c>
    </row>
    <row r="67" spans="1:3" x14ac:dyDescent="0.25">
      <c r="B67" s="85" t="s">
        <v>270</v>
      </c>
      <c r="C67" s="85">
        <f>SUM(C63:C66)</f>
        <v>7745</v>
      </c>
    </row>
    <row r="68" spans="1:3" x14ac:dyDescent="0.25">
      <c r="B68" s="44"/>
    </row>
    <row r="69" spans="1:3" x14ac:dyDescent="0.25">
      <c r="A69" s="85">
        <f>A60+1</f>
        <v>13</v>
      </c>
      <c r="B69" s="73" t="s">
        <v>242</v>
      </c>
    </row>
    <row r="70" spans="1:3" x14ac:dyDescent="0.25">
      <c r="B70" t="s">
        <v>303</v>
      </c>
    </row>
    <row r="71" spans="1:3" x14ac:dyDescent="0.25">
      <c r="B71" t="s">
        <v>304</v>
      </c>
    </row>
    <row r="72" spans="1:3" x14ac:dyDescent="0.25">
      <c r="B72" s="44"/>
    </row>
    <row r="73" spans="1:3" x14ac:dyDescent="0.25">
      <c r="A73" s="85">
        <f>A69+1</f>
        <v>14</v>
      </c>
      <c r="B73" s="73" t="s">
        <v>243</v>
      </c>
    </row>
    <row r="74" spans="1:3" x14ac:dyDescent="0.25">
      <c r="B74" t="s">
        <v>305</v>
      </c>
    </row>
    <row r="75" spans="1:3" x14ac:dyDescent="0.25">
      <c r="B75" t="s">
        <v>306</v>
      </c>
    </row>
    <row r="76" spans="1:3" x14ac:dyDescent="0.25">
      <c r="B76" s="44" t="s">
        <v>28</v>
      </c>
      <c r="C76" s="111">
        <v>1000</v>
      </c>
    </row>
    <row r="77" spans="1:3" x14ac:dyDescent="0.25">
      <c r="B77" s="44" t="s">
        <v>117</v>
      </c>
      <c r="C77" s="111">
        <v>21240</v>
      </c>
    </row>
    <row r="78" spans="1:3" x14ac:dyDescent="0.25">
      <c r="B78" s="44" t="s">
        <v>134</v>
      </c>
      <c r="C78" s="111">
        <v>500</v>
      </c>
    </row>
    <row r="79" spans="1:3" x14ac:dyDescent="0.25">
      <c r="B79" s="44" t="s">
        <v>38</v>
      </c>
      <c r="C79" s="111">
        <v>2000</v>
      </c>
    </row>
    <row r="80" spans="1:3" x14ac:dyDescent="0.25">
      <c r="B80" s="44" t="s">
        <v>47</v>
      </c>
      <c r="C80" s="111">
        <v>500</v>
      </c>
    </row>
    <row r="81" spans="1:7" x14ac:dyDescent="0.25">
      <c r="B81" s="44" t="s">
        <v>41</v>
      </c>
      <c r="C81" s="111">
        <v>2950</v>
      </c>
      <c r="F81">
        <v>25240</v>
      </c>
      <c r="G81">
        <v>28190</v>
      </c>
    </row>
    <row r="82" spans="1:7" x14ac:dyDescent="0.25">
      <c r="B82" s="85" t="s">
        <v>270</v>
      </c>
      <c r="C82" s="85">
        <f>SUM(C76:C81)</f>
        <v>28190</v>
      </c>
    </row>
    <row r="83" spans="1:7" x14ac:dyDescent="0.25">
      <c r="B83" s="44"/>
    </row>
    <row r="84" spans="1:7" x14ac:dyDescent="0.25">
      <c r="A84" s="85">
        <v>15</v>
      </c>
      <c r="B84" s="73" t="s">
        <v>247</v>
      </c>
    </row>
    <row r="85" spans="1:7" x14ac:dyDescent="0.25">
      <c r="B85" t="s">
        <v>313</v>
      </c>
    </row>
    <row r="86" spans="1:7" x14ac:dyDescent="0.25">
      <c r="B86" t="s">
        <v>314</v>
      </c>
    </row>
    <row r="87" spans="1:7" x14ac:dyDescent="0.25">
      <c r="B87" s="44" t="s">
        <v>117</v>
      </c>
      <c r="C87" s="111">
        <v>2000</v>
      </c>
    </row>
    <row r="88" spans="1:7" x14ac:dyDescent="0.25">
      <c r="B88" s="44" t="s">
        <v>38</v>
      </c>
      <c r="C88" s="111">
        <v>1000</v>
      </c>
    </row>
    <row r="89" spans="1:7" x14ac:dyDescent="0.25">
      <c r="B89" s="44" t="s">
        <v>157</v>
      </c>
      <c r="C89" s="111">
        <v>13000</v>
      </c>
    </row>
    <row r="90" spans="1:7" x14ac:dyDescent="0.25">
      <c r="B90" s="85" t="s">
        <v>270</v>
      </c>
      <c r="C90" s="85">
        <f>SUM(C87:C89)</f>
        <v>16000</v>
      </c>
    </row>
    <row r="91" spans="1:7" x14ac:dyDescent="0.25">
      <c r="B91" s="44"/>
    </row>
    <row r="92" spans="1:7" x14ac:dyDescent="0.25">
      <c r="A92" s="85">
        <f>A84+1</f>
        <v>16</v>
      </c>
      <c r="B92" s="73" t="s">
        <v>248</v>
      </c>
    </row>
    <row r="93" spans="1:7" x14ac:dyDescent="0.25">
      <c r="B93" t="s">
        <v>315</v>
      </c>
    </row>
    <row r="94" spans="1:7" x14ac:dyDescent="0.25">
      <c r="B94" t="s">
        <v>316</v>
      </c>
    </row>
    <row r="95" spans="1:7" x14ac:dyDescent="0.25">
      <c r="B95" s="44"/>
    </row>
    <row r="96" spans="1:7" x14ac:dyDescent="0.25">
      <c r="A96" s="85">
        <f>A92+1</f>
        <v>17</v>
      </c>
      <c r="B96" s="73" t="s">
        <v>249</v>
      </c>
    </row>
    <row r="97" spans="1:3" x14ac:dyDescent="0.25">
      <c r="B97" t="s">
        <v>317</v>
      </c>
    </row>
    <row r="98" spans="1:3" x14ac:dyDescent="0.25">
      <c r="B98" t="s">
        <v>318</v>
      </c>
    </row>
    <row r="99" spans="1:3" x14ac:dyDescent="0.25">
      <c r="B99" s="44"/>
    </row>
    <row r="100" spans="1:3" x14ac:dyDescent="0.25">
      <c r="A100" s="85">
        <f>A96+1</f>
        <v>18</v>
      </c>
      <c r="B100" s="73" t="s">
        <v>250</v>
      </c>
    </row>
    <row r="101" spans="1:3" x14ac:dyDescent="0.25">
      <c r="B101" t="s">
        <v>319</v>
      </c>
    </row>
    <row r="102" spans="1:3" x14ac:dyDescent="0.25">
      <c r="B102" t="s">
        <v>320</v>
      </c>
    </row>
    <row r="103" spans="1:3" x14ac:dyDescent="0.25">
      <c r="B103" s="44"/>
    </row>
    <row r="104" spans="1:3" x14ac:dyDescent="0.25">
      <c r="A104" s="85">
        <f>A100+1</f>
        <v>19</v>
      </c>
      <c r="B104" s="73" t="s">
        <v>251</v>
      </c>
    </row>
    <row r="105" spans="1:3" x14ac:dyDescent="0.25">
      <c r="B105" t="s">
        <v>321</v>
      </c>
    </row>
    <row r="106" spans="1:3" x14ac:dyDescent="0.25">
      <c r="B106" t="s">
        <v>322</v>
      </c>
    </row>
    <row r="107" spans="1:3" x14ac:dyDescent="0.25">
      <c r="B107" s="44" t="s">
        <v>175</v>
      </c>
      <c r="C107" s="111">
        <v>26230</v>
      </c>
    </row>
    <row r="108" spans="1:3" x14ac:dyDescent="0.25">
      <c r="B108" s="44" t="s">
        <v>83</v>
      </c>
      <c r="C108" s="111">
        <v>15500</v>
      </c>
    </row>
    <row r="109" spans="1:3" x14ac:dyDescent="0.25">
      <c r="B109" s="85" t="s">
        <v>270</v>
      </c>
      <c r="C109" s="85">
        <f>SUM(C107:C108)</f>
        <v>41730</v>
      </c>
    </row>
    <row r="110" spans="1:3" x14ac:dyDescent="0.25">
      <c r="B110" s="44"/>
    </row>
    <row r="111" spans="1:3" x14ac:dyDescent="0.25">
      <c r="A111" s="85">
        <f>A104+1</f>
        <v>20</v>
      </c>
      <c r="B111" s="73" t="s">
        <v>323</v>
      </c>
    </row>
    <row r="112" spans="1:3" x14ac:dyDescent="0.25">
      <c r="B112" t="s">
        <v>324</v>
      </c>
    </row>
    <row r="113" spans="1:2" x14ac:dyDescent="0.25">
      <c r="B113" t="s">
        <v>325</v>
      </c>
    </row>
    <row r="114" spans="1:2" x14ac:dyDescent="0.25">
      <c r="B114" s="44"/>
    </row>
    <row r="115" spans="1:2" x14ac:dyDescent="0.25">
      <c r="A115" s="85">
        <f>A111+1</f>
        <v>21</v>
      </c>
      <c r="B115" s="73" t="s">
        <v>252</v>
      </c>
    </row>
    <row r="116" spans="1:2" x14ac:dyDescent="0.25">
      <c r="B116" t="s">
        <v>326</v>
      </c>
    </row>
    <row r="117" spans="1:2" x14ac:dyDescent="0.25">
      <c r="B117" t="s">
        <v>327</v>
      </c>
    </row>
    <row r="118" spans="1:2" x14ac:dyDescent="0.25">
      <c r="B118" s="44"/>
    </row>
    <row r="119" spans="1:2" x14ac:dyDescent="0.25">
      <c r="A119" s="85">
        <f>A115+1</f>
        <v>22</v>
      </c>
      <c r="B119" s="73" t="s">
        <v>253</v>
      </c>
    </row>
    <row r="120" spans="1:2" x14ac:dyDescent="0.25">
      <c r="B120" t="s">
        <v>328</v>
      </c>
    </row>
    <row r="121" spans="1:2" x14ac:dyDescent="0.25">
      <c r="B121" t="s">
        <v>329</v>
      </c>
    </row>
    <row r="122" spans="1:2" x14ac:dyDescent="0.25">
      <c r="B122" s="44"/>
    </row>
    <row r="123" spans="1:2" x14ac:dyDescent="0.25">
      <c r="A123" s="85">
        <f>A119+1</f>
        <v>23</v>
      </c>
      <c r="B123" s="73" t="s">
        <v>254</v>
      </c>
    </row>
    <row r="124" spans="1:2" x14ac:dyDescent="0.25">
      <c r="B124" t="s">
        <v>330</v>
      </c>
    </row>
    <row r="125" spans="1:2" x14ac:dyDescent="0.25">
      <c r="B125" t="s">
        <v>331</v>
      </c>
    </row>
    <row r="126" spans="1:2" x14ac:dyDescent="0.25">
      <c r="B126" s="44"/>
    </row>
    <row r="127" spans="1:2" x14ac:dyDescent="0.25">
      <c r="A127" s="85">
        <f>A123+1</f>
        <v>24</v>
      </c>
      <c r="B127" s="73" t="s">
        <v>332</v>
      </c>
    </row>
    <row r="128" spans="1:2" x14ac:dyDescent="0.25">
      <c r="B128" t="s">
        <v>334</v>
      </c>
    </row>
    <row r="129" spans="1:6" x14ac:dyDescent="0.25">
      <c r="B129" t="s">
        <v>333</v>
      </c>
    </row>
    <row r="131" spans="1:6" x14ac:dyDescent="0.25">
      <c r="A131" s="85">
        <v>25</v>
      </c>
      <c r="B131" s="85" t="s">
        <v>358</v>
      </c>
    </row>
    <row r="132" spans="1:6" x14ac:dyDescent="0.25">
      <c r="B132" t="s">
        <v>359</v>
      </c>
    </row>
    <row r="133" spans="1:6" x14ac:dyDescent="0.25">
      <c r="B133" t="s">
        <v>360</v>
      </c>
    </row>
    <row r="134" spans="1:6" x14ac:dyDescent="0.25">
      <c r="B134" t="s">
        <v>143</v>
      </c>
      <c r="C134">
        <v>500</v>
      </c>
    </row>
    <row r="135" spans="1:6" x14ac:dyDescent="0.25">
      <c r="B135" t="s">
        <v>159</v>
      </c>
      <c r="C135">
        <v>3540</v>
      </c>
    </row>
    <row r="136" spans="1:6" x14ac:dyDescent="0.25">
      <c r="B136" s="85" t="s">
        <v>270</v>
      </c>
      <c r="C136" s="85">
        <f>SUM(C134:C135)</f>
        <v>4040</v>
      </c>
      <c r="E136">
        <v>0</v>
      </c>
      <c r="F136">
        <v>4040</v>
      </c>
    </row>
    <row r="137" spans="1:6" x14ac:dyDescent="0.25">
      <c r="B137" s="44"/>
    </row>
    <row r="138" spans="1:6" x14ac:dyDescent="0.25">
      <c r="A138" s="85">
        <v>26</v>
      </c>
      <c r="B138" s="73" t="s">
        <v>255</v>
      </c>
    </row>
    <row r="139" spans="1:6" x14ac:dyDescent="0.25">
      <c r="B139" t="s">
        <v>335</v>
      </c>
    </row>
    <row r="140" spans="1:6" x14ac:dyDescent="0.25">
      <c r="B140" t="s">
        <v>336</v>
      </c>
    </row>
    <row r="142" spans="1:6" x14ac:dyDescent="0.25">
      <c r="A142" s="85">
        <f>A138+1</f>
        <v>27</v>
      </c>
      <c r="B142" s="73" t="s">
        <v>256</v>
      </c>
    </row>
    <row r="143" spans="1:6" x14ac:dyDescent="0.25">
      <c r="B143" t="s">
        <v>337</v>
      </c>
    </row>
    <row r="144" spans="1:6" x14ac:dyDescent="0.25">
      <c r="B144" t="s">
        <v>338</v>
      </c>
    </row>
    <row r="145" spans="1:6" x14ac:dyDescent="0.25">
      <c r="B145" t="s">
        <v>361</v>
      </c>
      <c r="E145">
        <v>220</v>
      </c>
      <c r="F145">
        <v>405</v>
      </c>
    </row>
    <row r="146" spans="1:6" x14ac:dyDescent="0.25">
      <c r="B146" s="44"/>
    </row>
    <row r="147" spans="1:6" x14ac:dyDescent="0.25">
      <c r="A147" s="85">
        <v>28</v>
      </c>
      <c r="B147" s="73" t="s">
        <v>258</v>
      </c>
    </row>
    <row r="148" spans="1:6" x14ac:dyDescent="0.25">
      <c r="B148" t="s">
        <v>341</v>
      </c>
    </row>
    <row r="149" spans="1:6" x14ac:dyDescent="0.25">
      <c r="B149" t="s">
        <v>342</v>
      </c>
    </row>
    <row r="150" spans="1:6" x14ac:dyDescent="0.25">
      <c r="B150" s="44"/>
    </row>
    <row r="151" spans="1:6" x14ac:dyDescent="0.25">
      <c r="A151" s="85">
        <f>A147+1</f>
        <v>29</v>
      </c>
      <c r="B151" s="73" t="s">
        <v>259</v>
      </c>
    </row>
    <row r="152" spans="1:6" x14ac:dyDescent="0.25">
      <c r="B152" t="s">
        <v>343</v>
      </c>
    </row>
    <row r="153" spans="1:6" x14ac:dyDescent="0.25">
      <c r="B153" t="s">
        <v>344</v>
      </c>
    </row>
    <row r="154" spans="1:6" x14ac:dyDescent="0.25">
      <c r="B154" s="44"/>
    </row>
    <row r="155" spans="1:6" x14ac:dyDescent="0.25">
      <c r="A155" s="85">
        <v>30</v>
      </c>
      <c r="B155" s="73" t="s">
        <v>363</v>
      </c>
    </row>
    <row r="156" spans="1:6" x14ac:dyDescent="0.25">
      <c r="A156" s="85"/>
      <c r="B156" t="s">
        <v>364</v>
      </c>
    </row>
    <row r="157" spans="1:6" x14ac:dyDescent="0.25">
      <c r="A157" s="85"/>
      <c r="B157" t="s">
        <v>365</v>
      </c>
    </row>
    <row r="158" spans="1:6" x14ac:dyDescent="0.25">
      <c r="B158" s="44"/>
    </row>
    <row r="159" spans="1:6" x14ac:dyDescent="0.25">
      <c r="A159" s="85">
        <v>31</v>
      </c>
      <c r="B159" s="73" t="s">
        <v>260</v>
      </c>
    </row>
    <row r="160" spans="1:6" x14ac:dyDescent="0.25">
      <c r="B160" t="s">
        <v>345</v>
      </c>
    </row>
    <row r="161" spans="1:3" x14ac:dyDescent="0.25">
      <c r="B161" t="s">
        <v>346</v>
      </c>
    </row>
    <row r="162" spans="1:3" x14ac:dyDescent="0.25">
      <c r="B162" s="44"/>
    </row>
    <row r="163" spans="1:3" x14ac:dyDescent="0.25">
      <c r="A163" s="85">
        <f t="shared" ref="A163" si="0">A159+1</f>
        <v>32</v>
      </c>
      <c r="B163" s="73" t="s">
        <v>366</v>
      </c>
    </row>
    <row r="164" spans="1:3" x14ac:dyDescent="0.25">
      <c r="B164" t="s">
        <v>367</v>
      </c>
    </row>
    <row r="165" spans="1:3" x14ac:dyDescent="0.25">
      <c r="B165" t="s">
        <v>368</v>
      </c>
    </row>
    <row r="166" spans="1:3" x14ac:dyDescent="0.25">
      <c r="A166" s="94"/>
    </row>
    <row r="167" spans="1:3" x14ac:dyDescent="0.25">
      <c r="A167" s="94"/>
    </row>
    <row r="168" spans="1:3" x14ac:dyDescent="0.25">
      <c r="A168" s="94"/>
      <c r="B168" s="85" t="s">
        <v>110</v>
      </c>
    </row>
    <row r="170" spans="1:3" x14ac:dyDescent="0.25">
      <c r="A170" s="85">
        <v>33</v>
      </c>
      <c r="B170" s="85" t="s">
        <v>180</v>
      </c>
    </row>
    <row r="171" spans="1:3" x14ac:dyDescent="0.25">
      <c r="A171" s="85"/>
      <c r="B171" s="59" t="s">
        <v>410</v>
      </c>
    </row>
    <row r="173" spans="1:3" x14ac:dyDescent="0.25">
      <c r="A173" s="85">
        <v>34</v>
      </c>
      <c r="B173" s="85" t="s">
        <v>226</v>
      </c>
    </row>
    <row r="174" spans="1:3" x14ac:dyDescent="0.25">
      <c r="B174" t="s">
        <v>369</v>
      </c>
    </row>
    <row r="175" spans="1:3" x14ac:dyDescent="0.25">
      <c r="B175" t="s">
        <v>275</v>
      </c>
    </row>
    <row r="176" spans="1:3" x14ac:dyDescent="0.25">
      <c r="B176" s="85"/>
      <c r="C176" s="85"/>
    </row>
    <row r="177" spans="1:3" x14ac:dyDescent="0.25">
      <c r="A177" s="85">
        <v>35</v>
      </c>
      <c r="B177" s="85" t="s">
        <v>228</v>
      </c>
    </row>
    <row r="178" spans="1:3" x14ac:dyDescent="0.25">
      <c r="B178" t="s">
        <v>279</v>
      </c>
      <c r="C178">
        <v>144</v>
      </c>
    </row>
    <row r="180" spans="1:3" x14ac:dyDescent="0.25">
      <c r="A180" s="85">
        <v>36</v>
      </c>
      <c r="B180" s="85" t="s">
        <v>229</v>
      </c>
    </row>
    <row r="181" spans="1:3" x14ac:dyDescent="0.25">
      <c r="B181" t="s">
        <v>271</v>
      </c>
    </row>
    <row r="182" spans="1:3" x14ac:dyDescent="0.25">
      <c r="B182" t="s">
        <v>262</v>
      </c>
      <c r="C182">
        <v>5000</v>
      </c>
    </row>
    <row r="183" spans="1:3" x14ac:dyDescent="0.25">
      <c r="B183" t="s">
        <v>263</v>
      </c>
      <c r="C183">
        <v>6200</v>
      </c>
    </row>
    <row r="184" spans="1:3" x14ac:dyDescent="0.25">
      <c r="B184" t="s">
        <v>264</v>
      </c>
      <c r="C184">
        <v>8000</v>
      </c>
    </row>
    <row r="185" spans="1:3" x14ac:dyDescent="0.25">
      <c r="B185" t="s">
        <v>265</v>
      </c>
      <c r="C185">
        <v>7600</v>
      </c>
    </row>
    <row r="186" spans="1:3" x14ac:dyDescent="0.25">
      <c r="B186" t="s">
        <v>266</v>
      </c>
      <c r="C186">
        <v>40200</v>
      </c>
    </row>
    <row r="187" spans="1:3" x14ac:dyDescent="0.25">
      <c r="B187" t="s">
        <v>267</v>
      </c>
      <c r="C187">
        <v>10000</v>
      </c>
    </row>
    <row r="188" spans="1:3" x14ac:dyDescent="0.25">
      <c r="B188" t="s">
        <v>268</v>
      </c>
      <c r="C188">
        <v>98400</v>
      </c>
    </row>
    <row r="189" spans="1:3" x14ac:dyDescent="0.25">
      <c r="B189" t="s">
        <v>269</v>
      </c>
      <c r="C189">
        <v>121000</v>
      </c>
    </row>
    <row r="190" spans="1:3" x14ac:dyDescent="0.25">
      <c r="B190" s="85" t="s">
        <v>270</v>
      </c>
      <c r="C190" s="85">
        <f>SUM(C182:C189)</f>
        <v>296400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23"/>
  <sheetViews>
    <sheetView zoomScale="130" zoomScaleNormal="130" workbookViewId="0"/>
  </sheetViews>
  <sheetFormatPr defaultRowHeight="15" x14ac:dyDescent="0.25"/>
  <cols>
    <col min="2" max="2" width="62.42578125" bestFit="1" customWidth="1"/>
    <col min="3" max="3" width="9" bestFit="1" customWidth="1"/>
  </cols>
  <sheetData>
    <row r="1" spans="1:3" x14ac:dyDescent="0.25">
      <c r="A1" s="85" t="s">
        <v>217</v>
      </c>
      <c r="B1" s="85"/>
    </row>
    <row r="2" spans="1:3" x14ac:dyDescent="0.25">
      <c r="A2" s="85"/>
      <c r="B2" s="85"/>
    </row>
    <row r="3" spans="1:3" x14ac:dyDescent="0.25">
      <c r="A3" s="85" t="s">
        <v>370</v>
      </c>
      <c r="B3" s="85"/>
    </row>
    <row r="6" spans="1:3" x14ac:dyDescent="0.25">
      <c r="B6" s="85" t="s">
        <v>111</v>
      </c>
    </row>
    <row r="7" spans="1:3" x14ac:dyDescent="0.25">
      <c r="A7" s="85">
        <v>1</v>
      </c>
      <c r="B7" s="85" t="s">
        <v>371</v>
      </c>
    </row>
    <row r="8" spans="1:3" x14ac:dyDescent="0.25">
      <c r="A8" s="85"/>
      <c r="B8" t="s">
        <v>378</v>
      </c>
    </row>
    <row r="9" spans="1:3" x14ac:dyDescent="0.25">
      <c r="A9" s="85"/>
      <c r="B9" t="s">
        <v>373</v>
      </c>
      <c r="C9">
        <v>74659</v>
      </c>
    </row>
    <row r="10" spans="1:3" x14ac:dyDescent="0.25">
      <c r="A10" s="116" t="s">
        <v>374</v>
      </c>
      <c r="B10" s="113" t="s">
        <v>372</v>
      </c>
      <c r="C10">
        <v>8039191</v>
      </c>
    </row>
    <row r="11" spans="1:3" x14ac:dyDescent="0.25">
      <c r="A11" s="116" t="s">
        <v>374</v>
      </c>
      <c r="B11" s="113" t="s">
        <v>180</v>
      </c>
      <c r="C11">
        <v>982200</v>
      </c>
    </row>
    <row r="12" spans="1:3" x14ac:dyDescent="0.25">
      <c r="A12" s="116" t="s">
        <v>374</v>
      </c>
      <c r="B12" s="113" t="s">
        <v>375</v>
      </c>
      <c r="C12">
        <v>138170</v>
      </c>
    </row>
    <row r="13" spans="1:3" x14ac:dyDescent="0.25">
      <c r="A13" s="116" t="s">
        <v>376</v>
      </c>
      <c r="B13" s="113" t="s">
        <v>377</v>
      </c>
      <c r="C13">
        <v>-87610</v>
      </c>
    </row>
    <row r="14" spans="1:3" x14ac:dyDescent="0.25">
      <c r="A14" s="85"/>
      <c r="B14" s="119" t="s">
        <v>270</v>
      </c>
      <c r="C14" s="85">
        <f>SUM(C9:C13)</f>
        <v>9146610</v>
      </c>
    </row>
    <row r="15" spans="1:3" x14ac:dyDescent="0.25">
      <c r="A15" s="85"/>
    </row>
    <row r="16" spans="1:3" x14ac:dyDescent="0.25">
      <c r="A16" s="85"/>
      <c r="B16" t="s">
        <v>379</v>
      </c>
    </row>
    <row r="17" spans="1:3" x14ac:dyDescent="0.25">
      <c r="A17" s="85"/>
    </row>
    <row r="18" spans="1:3" x14ac:dyDescent="0.25">
      <c r="A18" s="85"/>
      <c r="B18" t="s">
        <v>380</v>
      </c>
    </row>
    <row r="19" spans="1:3" x14ac:dyDescent="0.25">
      <c r="A19" s="85"/>
      <c r="B19" t="s">
        <v>381</v>
      </c>
      <c r="C19">
        <v>157468</v>
      </c>
    </row>
    <row r="20" spans="1:3" x14ac:dyDescent="0.25">
      <c r="A20" s="85"/>
      <c r="B20" t="s">
        <v>382</v>
      </c>
      <c r="C20">
        <v>-216381</v>
      </c>
    </row>
    <row r="21" spans="1:3" x14ac:dyDescent="0.25">
      <c r="A21" s="85"/>
      <c r="B21" s="85" t="s">
        <v>383</v>
      </c>
      <c r="C21" s="85">
        <f>SUM(C19:C20)</f>
        <v>-58913</v>
      </c>
    </row>
    <row r="22" spans="1:3" x14ac:dyDescent="0.25">
      <c r="A22" s="85"/>
    </row>
    <row r="23" spans="1:3" x14ac:dyDescent="0.25">
      <c r="A23" s="85">
        <v>2</v>
      </c>
      <c r="B23" s="85" t="s">
        <v>93</v>
      </c>
    </row>
    <row r="24" spans="1:3" x14ac:dyDescent="0.25">
      <c r="A24" s="85"/>
      <c r="B24" t="s">
        <v>384</v>
      </c>
    </row>
    <row r="25" spans="1:3" x14ac:dyDescent="0.25">
      <c r="A25" s="85"/>
    </row>
    <row r="26" spans="1:3" x14ac:dyDescent="0.25">
      <c r="A26" s="85">
        <v>3</v>
      </c>
      <c r="B26" s="85" t="s">
        <v>205</v>
      </c>
    </row>
    <row r="27" spans="1:3" x14ac:dyDescent="0.25">
      <c r="A27" s="85"/>
      <c r="B27" t="s">
        <v>385</v>
      </c>
    </row>
    <row r="28" spans="1:3" x14ac:dyDescent="0.25">
      <c r="A28" s="85"/>
    </row>
    <row r="29" spans="1:3" x14ac:dyDescent="0.25">
      <c r="A29" s="85">
        <v>4</v>
      </c>
      <c r="B29" s="114" t="s">
        <v>96</v>
      </c>
    </row>
    <row r="30" spans="1:3" x14ac:dyDescent="0.25">
      <c r="A30" s="85"/>
      <c r="B30" s="102" t="s">
        <v>386</v>
      </c>
    </row>
    <row r="31" spans="1:3" x14ac:dyDescent="0.25">
      <c r="A31" s="85"/>
      <c r="B31" s="102"/>
    </row>
    <row r="32" spans="1:3" x14ac:dyDescent="0.25">
      <c r="A32" s="85">
        <v>5</v>
      </c>
      <c r="B32" s="114" t="s">
        <v>126</v>
      </c>
      <c r="C32" s="85"/>
    </row>
    <row r="33" spans="1:3" x14ac:dyDescent="0.25">
      <c r="A33" s="85"/>
      <c r="B33" s="102" t="s">
        <v>387</v>
      </c>
      <c r="C33" s="85"/>
    </row>
    <row r="34" spans="1:3" x14ac:dyDescent="0.25">
      <c r="A34" s="85"/>
      <c r="B34" s="102"/>
    </row>
    <row r="35" spans="1:3" x14ac:dyDescent="0.25">
      <c r="A35" s="85">
        <v>6</v>
      </c>
      <c r="B35" s="114" t="s">
        <v>202</v>
      </c>
    </row>
    <row r="36" spans="1:3" x14ac:dyDescent="0.25">
      <c r="A36" s="85"/>
      <c r="B36" s="102" t="s">
        <v>388</v>
      </c>
    </row>
    <row r="37" spans="1:3" x14ac:dyDescent="0.25">
      <c r="A37" s="115"/>
      <c r="B37" s="102"/>
    </row>
    <row r="38" spans="1:3" x14ac:dyDescent="0.25">
      <c r="A38" s="115">
        <v>7</v>
      </c>
      <c r="B38" s="114" t="s">
        <v>203</v>
      </c>
    </row>
    <row r="39" spans="1:3" x14ac:dyDescent="0.25">
      <c r="A39" s="115"/>
      <c r="B39" s="102" t="s">
        <v>389</v>
      </c>
    </row>
    <row r="40" spans="1:3" x14ac:dyDescent="0.25">
      <c r="A40" s="85"/>
      <c r="B40" s="102"/>
    </row>
    <row r="41" spans="1:3" x14ac:dyDescent="0.25">
      <c r="A41" s="85">
        <v>8</v>
      </c>
      <c r="B41" s="114" t="s">
        <v>148</v>
      </c>
    </row>
    <row r="42" spans="1:3" x14ac:dyDescent="0.25">
      <c r="A42" s="85"/>
      <c r="B42" s="102" t="s">
        <v>390</v>
      </c>
    </row>
    <row r="43" spans="1:3" x14ac:dyDescent="0.25">
      <c r="A43" s="85"/>
      <c r="B43" s="102" t="s">
        <v>391</v>
      </c>
    </row>
    <row r="44" spans="1:3" x14ac:dyDescent="0.25">
      <c r="A44" s="85"/>
      <c r="B44" s="102"/>
    </row>
    <row r="45" spans="1:3" x14ac:dyDescent="0.25">
      <c r="A45" s="85">
        <v>9</v>
      </c>
      <c r="B45" s="114" t="s">
        <v>395</v>
      </c>
    </row>
    <row r="46" spans="1:3" x14ac:dyDescent="0.25">
      <c r="B46" s="102" t="s">
        <v>396</v>
      </c>
    </row>
    <row r="47" spans="1:3" x14ac:dyDescent="0.25">
      <c r="B47" s="102"/>
    </row>
    <row r="48" spans="1:3" x14ac:dyDescent="0.25">
      <c r="B48" s="102"/>
    </row>
    <row r="50" spans="1:2" x14ac:dyDescent="0.25">
      <c r="B50" s="85" t="s">
        <v>112</v>
      </c>
    </row>
    <row r="51" spans="1:2" x14ac:dyDescent="0.25">
      <c r="A51" s="85">
        <v>1</v>
      </c>
      <c r="B51" s="85" t="s">
        <v>393</v>
      </c>
    </row>
    <row r="52" spans="1:2" x14ac:dyDescent="0.25">
      <c r="B52" t="s">
        <v>392</v>
      </c>
    </row>
    <row r="53" spans="1:2" x14ac:dyDescent="0.25">
      <c r="A53" s="85"/>
    </row>
    <row r="54" spans="1:2" x14ac:dyDescent="0.25">
      <c r="A54" s="85">
        <v>2</v>
      </c>
      <c r="B54" s="85" t="s">
        <v>14</v>
      </c>
    </row>
    <row r="55" spans="1:2" x14ac:dyDescent="0.25">
      <c r="B55" t="s">
        <v>394</v>
      </c>
    </row>
    <row r="57" spans="1:2" x14ac:dyDescent="0.25">
      <c r="A57" s="85">
        <v>3</v>
      </c>
      <c r="B57" s="114" t="s">
        <v>94</v>
      </c>
    </row>
    <row r="58" spans="1:2" x14ac:dyDescent="0.25">
      <c r="B58" s="102" t="s">
        <v>398</v>
      </c>
    </row>
    <row r="59" spans="1:2" x14ac:dyDescent="0.25">
      <c r="B59" s="102" t="s">
        <v>399</v>
      </c>
    </row>
    <row r="60" spans="1:2" x14ac:dyDescent="0.25">
      <c r="B60" s="114"/>
    </row>
    <row r="61" spans="1:2" x14ac:dyDescent="0.25">
      <c r="A61" s="85">
        <v>4</v>
      </c>
      <c r="B61" s="114" t="s">
        <v>95</v>
      </c>
    </row>
    <row r="62" spans="1:2" x14ac:dyDescent="0.25">
      <c r="B62" s="102" t="s">
        <v>400</v>
      </c>
    </row>
    <row r="63" spans="1:2" x14ac:dyDescent="0.25">
      <c r="B63" s="102" t="s">
        <v>401</v>
      </c>
    </row>
    <row r="64" spans="1:2" x14ac:dyDescent="0.25">
      <c r="B64" s="102"/>
    </row>
    <row r="65" spans="1:2" x14ac:dyDescent="0.25">
      <c r="A65" s="85">
        <v>5</v>
      </c>
      <c r="B65" s="114" t="s">
        <v>204</v>
      </c>
    </row>
    <row r="66" spans="1:2" x14ac:dyDescent="0.25">
      <c r="B66" s="102" t="s">
        <v>402</v>
      </c>
    </row>
    <row r="67" spans="1:2" x14ac:dyDescent="0.25">
      <c r="B67" s="114"/>
    </row>
    <row r="68" spans="1:2" x14ac:dyDescent="0.25">
      <c r="A68" s="85">
        <v>6</v>
      </c>
      <c r="B68" s="114" t="s">
        <v>205</v>
      </c>
    </row>
    <row r="69" spans="1:2" x14ac:dyDescent="0.25">
      <c r="B69" s="102" t="s">
        <v>403</v>
      </c>
    </row>
    <row r="70" spans="1:2" x14ac:dyDescent="0.25">
      <c r="B70" s="102" t="s">
        <v>404</v>
      </c>
    </row>
    <row r="71" spans="1:2" x14ac:dyDescent="0.25">
      <c r="B71" s="114"/>
    </row>
    <row r="72" spans="1:2" x14ac:dyDescent="0.25">
      <c r="A72" s="85">
        <v>7</v>
      </c>
      <c r="B72" s="114" t="s">
        <v>397</v>
      </c>
    </row>
    <row r="73" spans="1:2" x14ac:dyDescent="0.25">
      <c r="B73" s="102" t="s">
        <v>405</v>
      </c>
    </row>
    <row r="81" spans="2:3" x14ac:dyDescent="0.25">
      <c r="B81" s="44"/>
    </row>
    <row r="86" spans="2:3" x14ac:dyDescent="0.25">
      <c r="B86" s="85"/>
      <c r="C86" s="85"/>
    </row>
    <row r="88" spans="2:3" x14ac:dyDescent="0.25">
      <c r="B88" s="44"/>
    </row>
    <row r="93" spans="2:3" x14ac:dyDescent="0.25">
      <c r="B93" s="85"/>
      <c r="C93" s="85"/>
    </row>
    <row r="94" spans="2:3" x14ac:dyDescent="0.25">
      <c r="B94" s="44"/>
    </row>
    <row r="95" spans="2:3" x14ac:dyDescent="0.25">
      <c r="B95" s="44"/>
    </row>
    <row r="98" spans="2:3" x14ac:dyDescent="0.25">
      <c r="B98" s="44"/>
    </row>
    <row r="99" spans="2:3" x14ac:dyDescent="0.25">
      <c r="B99" s="44"/>
    </row>
    <row r="102" spans="2:3" x14ac:dyDescent="0.25">
      <c r="B102" s="44"/>
    </row>
    <row r="103" spans="2:3" x14ac:dyDescent="0.25">
      <c r="B103" s="44"/>
    </row>
    <row r="110" spans="2:3" x14ac:dyDescent="0.25">
      <c r="B110" s="85"/>
      <c r="C110" s="85"/>
    </row>
    <row r="111" spans="2:3" x14ac:dyDescent="0.25">
      <c r="B111" s="44"/>
    </row>
    <row r="112" spans="2:3" x14ac:dyDescent="0.25">
      <c r="B112" s="44"/>
    </row>
    <row r="115" spans="2:3" x14ac:dyDescent="0.25">
      <c r="B115" s="44"/>
    </row>
    <row r="116" spans="2:3" x14ac:dyDescent="0.25">
      <c r="B116" s="44"/>
    </row>
    <row r="119" spans="2:3" x14ac:dyDescent="0.25">
      <c r="B119" s="44"/>
      <c r="C119" s="111"/>
    </row>
    <row r="120" spans="2:3" x14ac:dyDescent="0.25">
      <c r="B120" s="44"/>
      <c r="C120" s="111"/>
    </row>
    <row r="121" spans="2:3" x14ac:dyDescent="0.25">
      <c r="B121" s="44"/>
      <c r="C121" s="111"/>
    </row>
    <row r="122" spans="2:3" x14ac:dyDescent="0.25">
      <c r="B122" s="44"/>
      <c r="C122" s="111"/>
    </row>
    <row r="123" spans="2:3" x14ac:dyDescent="0.25">
      <c r="B123" s="44"/>
      <c r="C123" s="111"/>
    </row>
    <row r="124" spans="2:3" x14ac:dyDescent="0.25">
      <c r="B124" s="85"/>
    </row>
    <row r="125" spans="2:3" x14ac:dyDescent="0.25">
      <c r="B125" s="85"/>
    </row>
    <row r="126" spans="2:3" x14ac:dyDescent="0.25">
      <c r="B126" s="44"/>
    </row>
    <row r="129" spans="2:3" x14ac:dyDescent="0.25">
      <c r="B129" s="44"/>
      <c r="C129" s="111"/>
    </row>
    <row r="130" spans="2:3" x14ac:dyDescent="0.25">
      <c r="B130" s="44"/>
      <c r="C130" s="111"/>
    </row>
    <row r="131" spans="2:3" x14ac:dyDescent="0.25">
      <c r="B131" s="44"/>
      <c r="C131" s="111"/>
    </row>
    <row r="132" spans="2:3" x14ac:dyDescent="0.25">
      <c r="B132" s="85"/>
      <c r="C132" s="112"/>
    </row>
    <row r="133" spans="2:3" x14ac:dyDescent="0.25">
      <c r="B133" s="44"/>
      <c r="C133" s="111"/>
    </row>
    <row r="134" spans="2:3" x14ac:dyDescent="0.25">
      <c r="B134" s="44"/>
    </row>
    <row r="137" spans="2:3" x14ac:dyDescent="0.25">
      <c r="B137" s="44"/>
      <c r="C137" s="111"/>
    </row>
    <row r="138" spans="2:3" x14ac:dyDescent="0.25">
      <c r="B138" s="44"/>
      <c r="C138" s="111"/>
    </row>
    <row r="139" spans="2:3" x14ac:dyDescent="0.25">
      <c r="B139" s="44"/>
      <c r="C139" s="111"/>
    </row>
    <row r="140" spans="2:3" x14ac:dyDescent="0.25">
      <c r="B140" s="85"/>
    </row>
    <row r="141" spans="2:3" x14ac:dyDescent="0.25">
      <c r="B141" s="44"/>
    </row>
    <row r="142" spans="2:3" x14ac:dyDescent="0.25">
      <c r="B142" s="73"/>
    </row>
    <row r="146" spans="2:3" x14ac:dyDescent="0.25">
      <c r="B146" s="44"/>
      <c r="C146" s="111"/>
    </row>
    <row r="147" spans="2:3" x14ac:dyDescent="0.25">
      <c r="B147" s="44"/>
      <c r="C147" s="111"/>
    </row>
    <row r="148" spans="2:3" x14ac:dyDescent="0.25">
      <c r="B148" s="44"/>
      <c r="C148" s="111"/>
    </row>
    <row r="149" spans="2:3" x14ac:dyDescent="0.25">
      <c r="B149" s="44"/>
      <c r="C149" s="111"/>
    </row>
    <row r="150" spans="2:3" x14ac:dyDescent="0.25">
      <c r="B150" s="85"/>
      <c r="C150" s="112"/>
    </row>
    <row r="151" spans="2:3" x14ac:dyDescent="0.25">
      <c r="B151" s="44"/>
    </row>
    <row r="152" spans="2:3" x14ac:dyDescent="0.25">
      <c r="B152" s="44"/>
    </row>
    <row r="155" spans="2:3" x14ac:dyDescent="0.25">
      <c r="B155" s="44"/>
      <c r="C155" s="111"/>
    </row>
    <row r="156" spans="2:3" x14ac:dyDescent="0.25">
      <c r="B156" s="44"/>
      <c r="C156" s="111"/>
    </row>
    <row r="157" spans="2:3" x14ac:dyDescent="0.25">
      <c r="B157" s="44"/>
      <c r="C157" s="111"/>
    </row>
    <row r="158" spans="2:3" x14ac:dyDescent="0.25">
      <c r="B158" s="85"/>
      <c r="C158" s="85"/>
    </row>
    <row r="159" spans="2:3" x14ac:dyDescent="0.25">
      <c r="B159" s="44"/>
    </row>
    <row r="160" spans="2:3" x14ac:dyDescent="0.25">
      <c r="B160" s="44"/>
    </row>
    <row r="163" spans="2:3" x14ac:dyDescent="0.25">
      <c r="B163" s="44"/>
    </row>
    <row r="164" spans="2:3" x14ac:dyDescent="0.25">
      <c r="B164" s="44"/>
    </row>
    <row r="167" spans="2:3" x14ac:dyDescent="0.25">
      <c r="B167" s="44"/>
    </row>
    <row r="168" spans="2:3" x14ac:dyDescent="0.25">
      <c r="B168" s="44"/>
    </row>
    <row r="171" spans="2:3" x14ac:dyDescent="0.25">
      <c r="B171" s="44"/>
    </row>
    <row r="172" spans="2:3" x14ac:dyDescent="0.25">
      <c r="B172" s="44"/>
    </row>
    <row r="175" spans="2:3" x14ac:dyDescent="0.25">
      <c r="B175" s="44"/>
      <c r="C175" s="111"/>
    </row>
    <row r="176" spans="2:3" x14ac:dyDescent="0.25">
      <c r="B176" s="44"/>
      <c r="C176" s="111"/>
    </row>
    <row r="177" spans="2:3" x14ac:dyDescent="0.25">
      <c r="B177" s="85"/>
      <c r="C177" s="85"/>
    </row>
    <row r="178" spans="2:3" x14ac:dyDescent="0.25">
      <c r="B178" s="44"/>
    </row>
    <row r="179" spans="2:3" x14ac:dyDescent="0.25">
      <c r="B179" s="44"/>
    </row>
    <row r="182" spans="2:3" x14ac:dyDescent="0.25">
      <c r="B182" s="44"/>
    </row>
    <row r="183" spans="2:3" x14ac:dyDescent="0.25">
      <c r="B183" s="44"/>
    </row>
    <row r="186" spans="2:3" x14ac:dyDescent="0.25">
      <c r="B186" s="44"/>
    </row>
    <row r="187" spans="2:3" x14ac:dyDescent="0.25">
      <c r="B187" s="44"/>
    </row>
    <row r="190" spans="2:3" x14ac:dyDescent="0.25">
      <c r="B190" s="44"/>
    </row>
    <row r="191" spans="2:3" x14ac:dyDescent="0.25">
      <c r="B191" s="44"/>
    </row>
    <row r="194" spans="2:2" x14ac:dyDescent="0.25">
      <c r="B194" s="44"/>
    </row>
    <row r="195" spans="2:2" x14ac:dyDescent="0.25">
      <c r="B195" s="44"/>
    </row>
    <row r="198" spans="2:2" x14ac:dyDescent="0.25">
      <c r="B198" s="44"/>
    </row>
    <row r="199" spans="2:2" x14ac:dyDescent="0.25">
      <c r="B199" s="44"/>
    </row>
    <row r="203" spans="2:2" x14ac:dyDescent="0.25">
      <c r="B203" s="44"/>
    </row>
    <row r="206" spans="2:2" x14ac:dyDescent="0.25">
      <c r="B206" s="44"/>
    </row>
    <row r="207" spans="2:2" x14ac:dyDescent="0.25">
      <c r="B207" s="44"/>
    </row>
    <row r="210" spans="2:2" x14ac:dyDescent="0.25">
      <c r="B210" s="44"/>
    </row>
    <row r="211" spans="2:2" x14ac:dyDescent="0.25">
      <c r="B211" s="44"/>
    </row>
    <row r="214" spans="2:2" x14ac:dyDescent="0.25">
      <c r="B214" s="44"/>
    </row>
    <row r="215" spans="2:2" x14ac:dyDescent="0.25">
      <c r="B215" s="44"/>
    </row>
    <row r="218" spans="2:2" x14ac:dyDescent="0.25">
      <c r="B218" s="44"/>
    </row>
    <row r="219" spans="2:2" x14ac:dyDescent="0.25">
      <c r="B219" s="44"/>
    </row>
    <row r="222" spans="2:2" x14ac:dyDescent="0.25">
      <c r="B222" s="44"/>
    </row>
    <row r="223" spans="2:2" x14ac:dyDescent="0.25">
      <c r="B223" s="4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E25"/>
  <sheetViews>
    <sheetView workbookViewId="0">
      <selection activeCell="N22" sqref="N22"/>
    </sheetView>
  </sheetViews>
  <sheetFormatPr defaultRowHeight="15" x14ac:dyDescent="0.25"/>
  <sheetData>
    <row r="3" spans="1:5" x14ac:dyDescent="0.25">
      <c r="A3" t="s">
        <v>177</v>
      </c>
    </row>
    <row r="4" spans="1:5" ht="21" x14ac:dyDescent="0.35">
      <c r="A4" s="97" t="s">
        <v>159</v>
      </c>
    </row>
    <row r="5" spans="1:5" x14ac:dyDescent="0.25">
      <c r="A5" t="s">
        <v>178</v>
      </c>
    </row>
    <row r="6" spans="1:5" x14ac:dyDescent="0.25">
      <c r="A6" t="s">
        <v>179</v>
      </c>
      <c r="E6">
        <v>500</v>
      </c>
    </row>
    <row r="7" spans="1:5" x14ac:dyDescent="0.25">
      <c r="A7" t="s">
        <v>180</v>
      </c>
      <c r="D7" s="98">
        <v>0.75</v>
      </c>
      <c r="E7">
        <f>46800*D7</f>
        <v>35100</v>
      </c>
    </row>
    <row r="9" spans="1:5" x14ac:dyDescent="0.25">
      <c r="A9" t="s">
        <v>181</v>
      </c>
    </row>
    <row r="10" spans="1:5" x14ac:dyDescent="0.25">
      <c r="C10">
        <v>362475</v>
      </c>
    </row>
    <row r="11" spans="1:5" x14ac:dyDescent="0.25">
      <c r="C11">
        <v>-322284</v>
      </c>
    </row>
    <row r="12" spans="1:5" x14ac:dyDescent="0.25">
      <c r="C12">
        <f>SUM(C10:C11)</f>
        <v>40191</v>
      </c>
    </row>
    <row r="13" spans="1:5" x14ac:dyDescent="0.25">
      <c r="C13">
        <v>-11607</v>
      </c>
    </row>
    <row r="15" spans="1:5" ht="21" x14ac:dyDescent="0.35">
      <c r="A15" s="97" t="s">
        <v>128</v>
      </c>
    </row>
    <row r="16" spans="1:5" x14ac:dyDescent="0.25">
      <c r="A16" t="s">
        <v>182</v>
      </c>
    </row>
    <row r="18" spans="1:1" ht="21" x14ac:dyDescent="0.35">
      <c r="A18" s="97" t="s">
        <v>175</v>
      </c>
    </row>
    <row r="19" spans="1:1" x14ac:dyDescent="0.25">
      <c r="A19" t="s">
        <v>183</v>
      </c>
    </row>
    <row r="20" spans="1:1" x14ac:dyDescent="0.25">
      <c r="A20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ht="15.75" thickBot="1" x14ac:dyDescent="0.3">
      <c r="A24" t="s">
        <v>187</v>
      </c>
    </row>
    <row r="25" spans="1:1" ht="15.75" thickBot="1" x14ac:dyDescent="0.3">
      <c r="A25" s="99"/>
    </row>
  </sheetData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L56"/>
  <sheetViews>
    <sheetView zoomScale="130" zoomScaleNormal="130" workbookViewId="0">
      <selection activeCell="C11" sqref="C11"/>
    </sheetView>
  </sheetViews>
  <sheetFormatPr defaultRowHeight="15" x14ac:dyDescent="0.25"/>
  <cols>
    <col min="2" max="2" width="16.5703125" bestFit="1" customWidth="1"/>
    <col min="3" max="3" width="14.28515625" bestFit="1" customWidth="1"/>
    <col min="4" max="4" width="9" bestFit="1" customWidth="1"/>
    <col min="5" max="5" width="5.85546875" bestFit="1" customWidth="1"/>
    <col min="6" max="6" width="13.42578125" bestFit="1" customWidth="1"/>
  </cols>
  <sheetData>
    <row r="1" spans="2:9" x14ac:dyDescent="0.25">
      <c r="B1" s="91" t="s">
        <v>149</v>
      </c>
    </row>
    <row r="2" spans="2:9" x14ac:dyDescent="0.25">
      <c r="B2" s="91" t="s">
        <v>135</v>
      </c>
    </row>
    <row r="3" spans="2:9" x14ac:dyDescent="0.25">
      <c r="D3" s="85"/>
      <c r="E3" s="85"/>
      <c r="F3" s="85"/>
      <c r="G3" s="85"/>
      <c r="I3" s="85"/>
    </row>
    <row r="4" spans="2:9" x14ac:dyDescent="0.25">
      <c r="B4">
        <v>1</v>
      </c>
      <c r="C4" t="s">
        <v>46</v>
      </c>
      <c r="D4" t="s">
        <v>195</v>
      </c>
    </row>
    <row r="5" spans="2:9" x14ac:dyDescent="0.25">
      <c r="B5">
        <f>B4+1</f>
        <v>2</v>
      </c>
      <c r="C5" t="s">
        <v>37</v>
      </c>
      <c r="D5" t="s">
        <v>195</v>
      </c>
    </row>
    <row r="6" spans="2:9" x14ac:dyDescent="0.25">
      <c r="B6">
        <f t="shared" ref="B6:B56" si="0">B5+1</f>
        <v>3</v>
      </c>
      <c r="C6" t="s">
        <v>136</v>
      </c>
      <c r="D6" t="s">
        <v>195</v>
      </c>
    </row>
    <row r="7" spans="2:9" x14ac:dyDescent="0.25">
      <c r="B7">
        <f t="shared" si="0"/>
        <v>4</v>
      </c>
      <c r="C7" t="s">
        <v>117</v>
      </c>
      <c r="D7" t="s">
        <v>195</v>
      </c>
    </row>
    <row r="8" spans="2:9" x14ac:dyDescent="0.25">
      <c r="B8">
        <f t="shared" si="0"/>
        <v>5</v>
      </c>
      <c r="C8" t="s">
        <v>41</v>
      </c>
      <c r="D8" t="s">
        <v>195</v>
      </c>
    </row>
    <row r="9" spans="2:9" x14ac:dyDescent="0.25">
      <c r="B9">
        <f t="shared" si="0"/>
        <v>6</v>
      </c>
      <c r="C9" t="s">
        <v>47</v>
      </c>
      <c r="D9" t="s">
        <v>195</v>
      </c>
    </row>
    <row r="10" spans="2:9" x14ac:dyDescent="0.25">
      <c r="B10">
        <f t="shared" si="0"/>
        <v>7</v>
      </c>
      <c r="C10" t="s">
        <v>32</v>
      </c>
      <c r="D10" t="s">
        <v>195</v>
      </c>
    </row>
    <row r="11" spans="2:9" x14ac:dyDescent="0.25">
      <c r="B11">
        <f t="shared" si="0"/>
        <v>8</v>
      </c>
      <c r="C11" t="s">
        <v>16</v>
      </c>
      <c r="D11" t="s">
        <v>195</v>
      </c>
    </row>
    <row r="12" spans="2:9" x14ac:dyDescent="0.25">
      <c r="B12">
        <f t="shared" si="0"/>
        <v>9</v>
      </c>
      <c r="C12" t="s">
        <v>38</v>
      </c>
      <c r="D12" t="s">
        <v>195</v>
      </c>
    </row>
    <row r="13" spans="2:9" x14ac:dyDescent="0.25">
      <c r="B13">
        <f t="shared" si="0"/>
        <v>10</v>
      </c>
      <c r="C13" t="s">
        <v>28</v>
      </c>
      <c r="D13" t="s">
        <v>195</v>
      </c>
    </row>
    <row r="14" spans="2:9" x14ac:dyDescent="0.25">
      <c r="B14">
        <f t="shared" si="0"/>
        <v>11</v>
      </c>
      <c r="C14" t="s">
        <v>13</v>
      </c>
      <c r="D14" t="s">
        <v>195</v>
      </c>
    </row>
    <row r="15" spans="2:9" x14ac:dyDescent="0.25">
      <c r="B15">
        <f t="shared" si="0"/>
        <v>12</v>
      </c>
      <c r="C15" t="s">
        <v>21</v>
      </c>
      <c r="D15" t="s">
        <v>195</v>
      </c>
    </row>
    <row r="17" spans="2:12" x14ac:dyDescent="0.25">
      <c r="B17" s="94">
        <f>B15+1</f>
        <v>13</v>
      </c>
      <c r="C17" s="94" t="s">
        <v>137</v>
      </c>
      <c r="D17" s="94" t="s">
        <v>195</v>
      </c>
      <c r="E17" s="94" t="s">
        <v>197</v>
      </c>
      <c r="F17" s="94"/>
    </row>
    <row r="18" spans="2:12" x14ac:dyDescent="0.25">
      <c r="B18">
        <f t="shared" si="0"/>
        <v>14</v>
      </c>
      <c r="C18" t="s">
        <v>138</v>
      </c>
      <c r="D18" s="94" t="s">
        <v>195</v>
      </c>
    </row>
    <row r="19" spans="2:12" x14ac:dyDescent="0.25">
      <c r="B19" s="94">
        <f t="shared" si="0"/>
        <v>15</v>
      </c>
      <c r="C19" s="94" t="s">
        <v>141</v>
      </c>
      <c r="D19" s="94" t="s">
        <v>195</v>
      </c>
      <c r="E19" s="94"/>
      <c r="F19" s="94"/>
    </row>
    <row r="20" spans="2:12" x14ac:dyDescent="0.25">
      <c r="B20">
        <f>B19+1</f>
        <v>16</v>
      </c>
      <c r="C20" t="s">
        <v>127</v>
      </c>
      <c r="D20" s="94" t="s">
        <v>195</v>
      </c>
    </row>
    <row r="21" spans="2:12" x14ac:dyDescent="0.25">
      <c r="B21" s="94">
        <f t="shared" si="0"/>
        <v>17</v>
      </c>
      <c r="C21" s="94" t="s">
        <v>139</v>
      </c>
      <c r="D21" s="94" t="s">
        <v>195</v>
      </c>
      <c r="E21" s="94"/>
      <c r="F21" s="94" t="s">
        <v>8</v>
      </c>
    </row>
    <row r="22" spans="2:12" x14ac:dyDescent="0.25">
      <c r="B22" s="94">
        <f t="shared" si="0"/>
        <v>18</v>
      </c>
      <c r="C22" s="94" t="s">
        <v>140</v>
      </c>
      <c r="D22" s="94" t="s">
        <v>195</v>
      </c>
      <c r="E22" s="94"/>
      <c r="F22" s="94"/>
    </row>
    <row r="23" spans="2:12" x14ac:dyDescent="0.25">
      <c r="B23" s="94">
        <f t="shared" si="0"/>
        <v>19</v>
      </c>
      <c r="C23" s="94" t="s">
        <v>130</v>
      </c>
      <c r="D23" s="94" t="s">
        <v>195</v>
      </c>
      <c r="E23" s="94"/>
      <c r="F23" s="94"/>
    </row>
    <row r="24" spans="2:12" x14ac:dyDescent="0.25">
      <c r="B24" s="94">
        <f t="shared" si="0"/>
        <v>20</v>
      </c>
      <c r="C24" s="94" t="s">
        <v>133</v>
      </c>
      <c r="D24" s="94" t="s">
        <v>195</v>
      </c>
      <c r="E24" s="94"/>
      <c r="F24" s="94"/>
    </row>
    <row r="25" spans="2:12" x14ac:dyDescent="0.25">
      <c r="B25" s="94">
        <f t="shared" si="0"/>
        <v>21</v>
      </c>
      <c r="C25" s="94" t="s">
        <v>128</v>
      </c>
      <c r="D25" s="94" t="s">
        <v>195</v>
      </c>
      <c r="E25" s="94"/>
      <c r="F25" s="94"/>
    </row>
    <row r="26" spans="2:12" x14ac:dyDescent="0.25">
      <c r="B26" s="94">
        <f t="shared" si="0"/>
        <v>22</v>
      </c>
      <c r="C26" s="94" t="s">
        <v>142</v>
      </c>
      <c r="D26" s="94" t="s">
        <v>195</v>
      </c>
      <c r="E26" s="94"/>
      <c r="F26" s="94"/>
    </row>
    <row r="27" spans="2:12" x14ac:dyDescent="0.25">
      <c r="B27" s="94">
        <f t="shared" si="0"/>
        <v>23</v>
      </c>
      <c r="C27" s="94" t="s">
        <v>134</v>
      </c>
      <c r="D27" s="94" t="s">
        <v>195</v>
      </c>
      <c r="E27" s="94"/>
      <c r="F27" s="94"/>
    </row>
    <row r="28" spans="2:12" x14ac:dyDescent="0.25">
      <c r="B28" s="94">
        <f t="shared" si="0"/>
        <v>24</v>
      </c>
      <c r="C28" s="94" t="s">
        <v>143</v>
      </c>
      <c r="D28" s="94" t="s">
        <v>195</v>
      </c>
      <c r="E28" s="94"/>
      <c r="F28" s="94"/>
      <c r="L28" t="s">
        <v>158</v>
      </c>
    </row>
    <row r="29" spans="2:12" x14ac:dyDescent="0.25">
      <c r="B29" s="94">
        <f t="shared" si="0"/>
        <v>25</v>
      </c>
      <c r="C29" s="94" t="s">
        <v>144</v>
      </c>
      <c r="D29" s="94" t="s">
        <v>195</v>
      </c>
      <c r="E29" s="94"/>
      <c r="F29" s="94"/>
    </row>
    <row r="30" spans="2:12" x14ac:dyDescent="0.25">
      <c r="B30" s="94">
        <f t="shared" si="0"/>
        <v>26</v>
      </c>
      <c r="C30" s="94" t="s">
        <v>156</v>
      </c>
      <c r="D30" s="94" t="s">
        <v>195</v>
      </c>
      <c r="E30" s="94"/>
      <c r="F30" s="94"/>
    </row>
    <row r="31" spans="2:12" x14ac:dyDescent="0.25">
      <c r="B31" s="94">
        <f t="shared" si="0"/>
        <v>27</v>
      </c>
      <c r="C31" s="94" t="s">
        <v>157</v>
      </c>
      <c r="D31" s="94" t="s">
        <v>195</v>
      </c>
      <c r="E31" s="94"/>
      <c r="F31" s="94"/>
    </row>
    <row r="32" spans="2:12" x14ac:dyDescent="0.25">
      <c r="B32" s="94">
        <f t="shared" si="0"/>
        <v>28</v>
      </c>
      <c r="C32" s="94" t="s">
        <v>159</v>
      </c>
      <c r="D32" s="94" t="s">
        <v>195</v>
      </c>
      <c r="E32" s="94"/>
      <c r="F32" s="94"/>
    </row>
    <row r="33" spans="2:6" x14ac:dyDescent="0.25">
      <c r="B33" s="94">
        <f t="shared" si="0"/>
        <v>29</v>
      </c>
      <c r="C33" s="94" t="s">
        <v>160</v>
      </c>
      <c r="D33" s="94" t="s">
        <v>195</v>
      </c>
      <c r="E33" s="94"/>
      <c r="F33" s="94"/>
    </row>
    <row r="34" spans="2:6" x14ac:dyDescent="0.25">
      <c r="B34" s="94">
        <f t="shared" si="0"/>
        <v>30</v>
      </c>
      <c r="C34" s="94" t="s">
        <v>161</v>
      </c>
      <c r="D34" s="94" t="s">
        <v>195</v>
      </c>
      <c r="E34" s="94"/>
      <c r="F34" s="94"/>
    </row>
    <row r="35" spans="2:6" x14ac:dyDescent="0.25">
      <c r="B35" s="94"/>
      <c r="C35" s="94"/>
      <c r="D35" s="94"/>
      <c r="E35" s="94"/>
      <c r="F35" s="94"/>
    </row>
    <row r="36" spans="2:6" x14ac:dyDescent="0.25">
      <c r="B36">
        <f>B34+1</f>
        <v>31</v>
      </c>
      <c r="C36" s="94" t="s">
        <v>175</v>
      </c>
      <c r="D36" s="94" t="s">
        <v>195</v>
      </c>
      <c r="E36" t="s">
        <v>199</v>
      </c>
    </row>
    <row r="37" spans="2:6" x14ac:dyDescent="0.25">
      <c r="B37">
        <f t="shared" si="0"/>
        <v>32</v>
      </c>
      <c r="C37" s="94" t="s">
        <v>174</v>
      </c>
      <c r="D37" t="s">
        <v>195</v>
      </c>
    </row>
    <row r="38" spans="2:6" x14ac:dyDescent="0.25">
      <c r="B38">
        <f t="shared" si="0"/>
        <v>33</v>
      </c>
      <c r="C38" s="94" t="s">
        <v>176</v>
      </c>
      <c r="D38" t="s">
        <v>195</v>
      </c>
      <c r="E38" t="s">
        <v>199</v>
      </c>
    </row>
    <row r="39" spans="2:6" x14ac:dyDescent="0.25">
      <c r="B39">
        <f t="shared" si="0"/>
        <v>34</v>
      </c>
      <c r="C39" s="94" t="s">
        <v>198</v>
      </c>
      <c r="D39" t="s">
        <v>195</v>
      </c>
    </row>
    <row r="40" spans="2:6" x14ac:dyDescent="0.25">
      <c r="B40">
        <f t="shared" si="0"/>
        <v>35</v>
      </c>
    </row>
    <row r="41" spans="2:6" x14ac:dyDescent="0.25">
      <c r="B41">
        <f t="shared" si="0"/>
        <v>36</v>
      </c>
    </row>
    <row r="42" spans="2:6" x14ac:dyDescent="0.25">
      <c r="B42">
        <f t="shared" si="0"/>
        <v>37</v>
      </c>
    </row>
    <row r="43" spans="2:6" x14ac:dyDescent="0.25">
      <c r="B43">
        <f t="shared" si="0"/>
        <v>38</v>
      </c>
    </row>
    <row r="44" spans="2:6" x14ac:dyDescent="0.25">
      <c r="B44">
        <f t="shared" si="0"/>
        <v>39</v>
      </c>
    </row>
    <row r="45" spans="2:6" x14ac:dyDescent="0.25">
      <c r="B45">
        <f t="shared" si="0"/>
        <v>40</v>
      </c>
    </row>
    <row r="46" spans="2:6" x14ac:dyDescent="0.25">
      <c r="B46">
        <f t="shared" si="0"/>
        <v>41</v>
      </c>
    </row>
    <row r="47" spans="2:6" x14ac:dyDescent="0.25">
      <c r="B47">
        <f t="shared" si="0"/>
        <v>42</v>
      </c>
    </row>
    <row r="48" spans="2:6" x14ac:dyDescent="0.25">
      <c r="B48">
        <f t="shared" si="0"/>
        <v>43</v>
      </c>
    </row>
    <row r="49" spans="2:2" x14ac:dyDescent="0.25">
      <c r="B49">
        <f t="shared" si="0"/>
        <v>44</v>
      </c>
    </row>
    <row r="50" spans="2:2" x14ac:dyDescent="0.25">
      <c r="B50">
        <f t="shared" si="0"/>
        <v>45</v>
      </c>
    </row>
    <row r="51" spans="2:2" x14ac:dyDescent="0.25">
      <c r="B51">
        <f t="shared" si="0"/>
        <v>46</v>
      </c>
    </row>
    <row r="52" spans="2:2" x14ac:dyDescent="0.25">
      <c r="B52">
        <f t="shared" si="0"/>
        <v>47</v>
      </c>
    </row>
    <row r="53" spans="2:2" x14ac:dyDescent="0.25">
      <c r="B53">
        <f t="shared" si="0"/>
        <v>48</v>
      </c>
    </row>
    <row r="54" spans="2:2" x14ac:dyDescent="0.25">
      <c r="B54">
        <f t="shared" si="0"/>
        <v>49</v>
      </c>
    </row>
    <row r="55" spans="2:2" x14ac:dyDescent="0.25">
      <c r="B55">
        <f t="shared" si="0"/>
        <v>50</v>
      </c>
    </row>
    <row r="56" spans="2:2" x14ac:dyDescent="0.25">
      <c r="B56">
        <f t="shared" si="0"/>
        <v>51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J193"/>
  <sheetViews>
    <sheetView zoomScale="130" zoomScaleNormal="130" workbookViewId="0"/>
  </sheetViews>
  <sheetFormatPr defaultRowHeight="14.25" x14ac:dyDescent="0.2"/>
  <cols>
    <col min="1" max="1" width="9.140625" style="1"/>
    <col min="2" max="2" width="1.85546875" style="1" customWidth="1"/>
    <col min="3" max="3" width="35.42578125" style="1" customWidth="1"/>
    <col min="4" max="4" width="11.85546875" style="1" customWidth="1"/>
    <col min="5" max="5" width="14.42578125" style="1" customWidth="1"/>
    <col min="6" max="6" width="28.85546875" style="1" customWidth="1"/>
    <col min="7" max="7" width="14.7109375" style="1" customWidth="1"/>
    <col min="8" max="8" width="13.7109375" style="1" bestFit="1" customWidth="1"/>
    <col min="9" max="9" width="11.140625" style="1" bestFit="1" customWidth="1"/>
    <col min="10" max="10" width="9.85546875" style="1" bestFit="1" customWidth="1"/>
    <col min="11" max="16384" width="9.140625" style="1"/>
  </cols>
  <sheetData>
    <row r="1" spans="3:8" ht="18" x14ac:dyDescent="0.25">
      <c r="C1" s="123" t="s">
        <v>0</v>
      </c>
      <c r="D1" s="123"/>
      <c r="E1" s="123"/>
      <c r="F1" s="123"/>
      <c r="G1" s="123"/>
      <c r="H1" s="123"/>
    </row>
    <row r="2" spans="3:8" x14ac:dyDescent="0.2">
      <c r="C2" s="124" t="s">
        <v>101</v>
      </c>
      <c r="D2" s="124"/>
      <c r="E2" s="124"/>
      <c r="F2" s="124"/>
      <c r="G2" s="124"/>
      <c r="H2" s="124"/>
    </row>
    <row r="3" spans="3:8" x14ac:dyDescent="0.2">
      <c r="C3" s="2"/>
      <c r="D3" s="2"/>
      <c r="E3" s="3"/>
      <c r="F3" s="2"/>
      <c r="G3" s="2"/>
      <c r="H3" s="2"/>
    </row>
    <row r="4" spans="3:8" x14ac:dyDescent="0.2">
      <c r="C4" s="4" t="s">
        <v>1</v>
      </c>
      <c r="D4" s="4"/>
      <c r="E4" s="4" t="s">
        <v>2</v>
      </c>
      <c r="F4" s="4" t="s">
        <v>3</v>
      </c>
      <c r="G4" s="4"/>
      <c r="H4" s="4" t="s">
        <v>2</v>
      </c>
    </row>
    <row r="5" spans="3:8" x14ac:dyDescent="0.2">
      <c r="C5" s="8" t="s">
        <v>4</v>
      </c>
      <c r="D5" s="25"/>
      <c r="E5" s="16"/>
      <c r="F5" s="21" t="s">
        <v>18</v>
      </c>
      <c r="G5" s="26"/>
      <c r="H5" s="17"/>
    </row>
    <row r="6" spans="3:8" x14ac:dyDescent="0.2">
      <c r="C6" s="8" t="s">
        <v>10</v>
      </c>
      <c r="D6" s="25"/>
      <c r="E6" s="16"/>
      <c r="F6" s="7" t="s">
        <v>16</v>
      </c>
      <c r="G6" s="25">
        <v>21600</v>
      </c>
      <c r="H6" s="16"/>
    </row>
    <row r="7" spans="3:8" x14ac:dyDescent="0.2">
      <c r="C7" s="7" t="s">
        <v>13</v>
      </c>
      <c r="D7" s="25">
        <v>360</v>
      </c>
      <c r="E7" s="16"/>
      <c r="F7" s="7" t="s">
        <v>28</v>
      </c>
      <c r="G7" s="25">
        <v>81000</v>
      </c>
      <c r="H7" s="16"/>
    </row>
    <row r="8" spans="3:8" x14ac:dyDescent="0.2">
      <c r="C8" s="7" t="s">
        <v>16</v>
      </c>
      <c r="D8" s="25">
        <v>0</v>
      </c>
      <c r="E8" s="16"/>
      <c r="F8" s="7" t="s">
        <v>21</v>
      </c>
      <c r="G8" s="25">
        <v>16200</v>
      </c>
      <c r="H8" s="16"/>
    </row>
    <row r="9" spans="3:8" x14ac:dyDescent="0.2">
      <c r="C9" s="7" t="s">
        <v>21</v>
      </c>
      <c r="D9" s="25">
        <v>2480</v>
      </c>
      <c r="E9" s="16"/>
      <c r="F9" s="7" t="s">
        <v>32</v>
      </c>
      <c r="G9" s="25">
        <v>10800</v>
      </c>
      <c r="H9" s="16"/>
    </row>
    <row r="10" spans="3:8" x14ac:dyDescent="0.2">
      <c r="C10" s="7" t="s">
        <v>37</v>
      </c>
      <c r="D10" s="25">
        <v>370</v>
      </c>
      <c r="E10" s="16"/>
      <c r="F10" s="7" t="s">
        <v>37</v>
      </c>
      <c r="G10" s="25">
        <f>29700+1000</f>
        <v>30700</v>
      </c>
      <c r="H10" s="16"/>
    </row>
    <row r="11" spans="3:8" x14ac:dyDescent="0.2">
      <c r="C11" s="7" t="s">
        <v>38</v>
      </c>
      <c r="D11" s="25">
        <v>889</v>
      </c>
      <c r="E11" s="16"/>
      <c r="F11" s="7" t="s">
        <v>38</v>
      </c>
      <c r="G11" s="25">
        <v>51300</v>
      </c>
      <c r="H11" s="16"/>
    </row>
    <row r="12" spans="3:8" x14ac:dyDescent="0.2">
      <c r="C12" s="7" t="s">
        <v>41</v>
      </c>
      <c r="D12" s="25">
        <v>635</v>
      </c>
      <c r="E12" s="16"/>
      <c r="F12" s="7" t="s">
        <v>46</v>
      </c>
      <c r="G12" s="25">
        <v>62100</v>
      </c>
      <c r="H12" s="16"/>
    </row>
    <row r="13" spans="3:8" x14ac:dyDescent="0.2">
      <c r="C13" s="7" t="s">
        <v>47</v>
      </c>
      <c r="D13" s="25">
        <v>110</v>
      </c>
      <c r="E13" s="16"/>
      <c r="F13" s="7" t="s">
        <v>47</v>
      </c>
      <c r="G13" s="25">
        <v>8100</v>
      </c>
      <c r="H13" s="16"/>
    </row>
    <row r="14" spans="3:8" x14ac:dyDescent="0.2">
      <c r="C14" s="7" t="s">
        <v>53</v>
      </c>
      <c r="D14" s="24">
        <v>0</v>
      </c>
      <c r="E14" s="18">
        <f>SUM(D6:D14)</f>
        <v>4844</v>
      </c>
      <c r="F14" s="7" t="s">
        <v>53</v>
      </c>
      <c r="G14" s="24">
        <v>13500</v>
      </c>
      <c r="H14" s="22">
        <f>SUM(G5:G14)</f>
        <v>295300</v>
      </c>
    </row>
    <row r="15" spans="3:8" x14ac:dyDescent="0.2">
      <c r="C15" s="7"/>
      <c r="D15" s="25"/>
      <c r="E15" s="6"/>
      <c r="F15" s="7"/>
      <c r="G15" s="25"/>
      <c r="H15" s="7"/>
    </row>
    <row r="16" spans="3:8" x14ac:dyDescent="0.2">
      <c r="C16" s="8" t="s">
        <v>14</v>
      </c>
      <c r="D16" s="25"/>
      <c r="E16" s="6"/>
      <c r="F16" s="19" t="s">
        <v>24</v>
      </c>
      <c r="G16" s="25"/>
      <c r="H16" s="6"/>
    </row>
    <row r="17" spans="3:8" x14ac:dyDescent="0.2">
      <c r="C17" s="7" t="s">
        <v>13</v>
      </c>
      <c r="D17" s="25">
        <v>31935</v>
      </c>
      <c r="E17" s="6"/>
      <c r="F17" s="7" t="s">
        <v>13</v>
      </c>
      <c r="G17" s="25">
        <v>35</v>
      </c>
      <c r="H17" s="16"/>
    </row>
    <row r="18" spans="3:8" x14ac:dyDescent="0.2">
      <c r="C18" s="7" t="s">
        <v>16</v>
      </c>
      <c r="D18" s="25">
        <v>12200</v>
      </c>
      <c r="E18" s="6"/>
      <c r="F18" s="7" t="s">
        <v>28</v>
      </c>
      <c r="G18" s="25">
        <v>9530</v>
      </c>
      <c r="H18" s="16"/>
    </row>
    <row r="19" spans="3:8" x14ac:dyDescent="0.2">
      <c r="C19" s="5" t="s">
        <v>21</v>
      </c>
      <c r="D19" s="25">
        <v>22350</v>
      </c>
      <c r="E19" s="6"/>
      <c r="F19" s="7" t="s">
        <v>21</v>
      </c>
      <c r="G19" s="25">
        <v>64</v>
      </c>
      <c r="H19" s="16"/>
    </row>
    <row r="20" spans="3:8" x14ac:dyDescent="0.2">
      <c r="C20" s="5" t="s">
        <v>32</v>
      </c>
      <c r="D20" s="25">
        <v>94628</v>
      </c>
      <c r="E20" s="6"/>
      <c r="F20" s="23" t="s">
        <v>38</v>
      </c>
      <c r="G20" s="25">
        <v>300</v>
      </c>
      <c r="H20" s="16"/>
    </row>
    <row r="21" spans="3:8" x14ac:dyDescent="0.2">
      <c r="C21" s="5" t="s">
        <v>37</v>
      </c>
      <c r="D21" s="25">
        <v>22259</v>
      </c>
      <c r="E21" s="6"/>
      <c r="F21" s="23" t="s">
        <v>47</v>
      </c>
      <c r="G21" s="25">
        <v>9200</v>
      </c>
      <c r="H21" s="16"/>
    </row>
    <row r="22" spans="3:8" x14ac:dyDescent="0.2">
      <c r="C22" s="5" t="s">
        <v>38</v>
      </c>
      <c r="D22" s="25">
        <v>35537</v>
      </c>
      <c r="E22" s="6"/>
      <c r="F22" s="23" t="s">
        <v>53</v>
      </c>
      <c r="G22" s="24">
        <f>14218+3149</f>
        <v>17367</v>
      </c>
      <c r="H22" s="18">
        <f>SUM(G17:G22)</f>
        <v>36496</v>
      </c>
    </row>
    <row r="23" spans="3:8" x14ac:dyDescent="0.2">
      <c r="C23" s="5" t="s">
        <v>41</v>
      </c>
      <c r="D23" s="25">
        <f>3600+36480+34396</f>
        <v>74476</v>
      </c>
      <c r="E23" s="6"/>
      <c r="F23" s="23"/>
      <c r="G23" s="25"/>
      <c r="H23" s="6"/>
    </row>
    <row r="24" spans="3:8" x14ac:dyDescent="0.2">
      <c r="C24" s="5" t="s">
        <v>46</v>
      </c>
      <c r="D24" s="25">
        <v>205353</v>
      </c>
      <c r="E24" s="6"/>
      <c r="F24" s="8" t="s">
        <v>23</v>
      </c>
      <c r="G24" s="25"/>
      <c r="H24" s="6"/>
    </row>
    <row r="25" spans="3:8" x14ac:dyDescent="0.2">
      <c r="C25" s="5" t="s">
        <v>47</v>
      </c>
      <c r="D25" s="25">
        <v>25656</v>
      </c>
      <c r="E25" s="6"/>
      <c r="F25" s="5" t="s">
        <v>13</v>
      </c>
      <c r="G25" s="25">
        <v>130</v>
      </c>
      <c r="H25" s="6"/>
    </row>
    <row r="26" spans="3:8" x14ac:dyDescent="0.2">
      <c r="C26" s="5" t="s">
        <v>53</v>
      </c>
      <c r="D26" s="24">
        <v>202254</v>
      </c>
      <c r="E26" s="20">
        <f>SUM(D17:D26)</f>
        <v>726648</v>
      </c>
      <c r="F26" s="5" t="s">
        <v>37</v>
      </c>
      <c r="G26" s="25">
        <v>400</v>
      </c>
      <c r="H26" s="6"/>
    </row>
    <row r="27" spans="3:8" x14ac:dyDescent="0.2">
      <c r="C27" s="5"/>
      <c r="D27" s="25"/>
      <c r="E27" s="20"/>
      <c r="F27" s="5" t="s">
        <v>47</v>
      </c>
      <c r="G27" s="25">
        <v>16000</v>
      </c>
      <c r="H27" s="6"/>
    </row>
    <row r="28" spans="3:8" x14ac:dyDescent="0.2">
      <c r="C28" s="8" t="s">
        <v>17</v>
      </c>
      <c r="D28" s="25"/>
      <c r="E28" s="20"/>
      <c r="F28" s="5" t="s">
        <v>53</v>
      </c>
      <c r="G28" s="24">
        <v>1500</v>
      </c>
      <c r="H28" s="20">
        <f>SUM(G25:G28)</f>
        <v>18030</v>
      </c>
    </row>
    <row r="29" spans="3:8" x14ac:dyDescent="0.2">
      <c r="C29" s="5" t="s">
        <v>13</v>
      </c>
      <c r="D29" s="25">
        <v>7200</v>
      </c>
      <c r="E29" s="20"/>
      <c r="F29" s="5"/>
      <c r="G29" s="25"/>
      <c r="H29" s="20"/>
    </row>
    <row r="30" spans="3:8" x14ac:dyDescent="0.2">
      <c r="C30" s="7" t="s">
        <v>16</v>
      </c>
      <c r="D30" s="25">
        <v>28800</v>
      </c>
      <c r="E30" s="20"/>
      <c r="F30" s="8" t="s">
        <v>5</v>
      </c>
      <c r="G30" s="25"/>
      <c r="H30" s="20"/>
    </row>
    <row r="31" spans="3:8" x14ac:dyDescent="0.2">
      <c r="C31" s="5" t="s">
        <v>28</v>
      </c>
      <c r="D31" s="25">
        <v>108000</v>
      </c>
      <c r="E31" s="20"/>
      <c r="F31" s="5" t="s">
        <v>13</v>
      </c>
      <c r="G31" s="24">
        <v>90</v>
      </c>
      <c r="H31" s="20">
        <f>SUM(G31:G31)</f>
        <v>90</v>
      </c>
    </row>
    <row r="32" spans="3:8" x14ac:dyDescent="0.2">
      <c r="C32" s="5" t="s">
        <v>21</v>
      </c>
      <c r="D32" s="25">
        <v>32400</v>
      </c>
      <c r="E32" s="20"/>
      <c r="F32" s="8"/>
      <c r="G32" s="25"/>
      <c r="H32" s="20"/>
    </row>
    <row r="33" spans="3:8" x14ac:dyDescent="0.2">
      <c r="C33" s="5" t="s">
        <v>32</v>
      </c>
      <c r="D33" s="25">
        <v>14400</v>
      </c>
      <c r="E33" s="20"/>
      <c r="F33" s="8" t="s">
        <v>6</v>
      </c>
      <c r="G33" s="25"/>
      <c r="H33" s="20"/>
    </row>
    <row r="34" spans="3:8" x14ac:dyDescent="0.2">
      <c r="C34" s="5" t="s">
        <v>37</v>
      </c>
      <c r="D34" s="25">
        <f>39600+1000</f>
        <v>40600</v>
      </c>
      <c r="E34" s="20"/>
      <c r="F34" s="5" t="s">
        <v>13</v>
      </c>
      <c r="G34" s="24">
        <v>5000</v>
      </c>
      <c r="H34" s="20">
        <f>SUM(G34:G34)</f>
        <v>5000</v>
      </c>
    </row>
    <row r="35" spans="3:8" x14ac:dyDescent="0.2">
      <c r="C35" s="5" t="s">
        <v>38</v>
      </c>
      <c r="D35" s="25">
        <v>64800</v>
      </c>
      <c r="E35" s="20"/>
      <c r="F35" s="8"/>
      <c r="G35" s="25"/>
      <c r="H35" s="20"/>
    </row>
    <row r="36" spans="3:8" x14ac:dyDescent="0.2">
      <c r="C36" s="5" t="s">
        <v>41</v>
      </c>
      <c r="D36" s="25">
        <v>14400</v>
      </c>
      <c r="E36" s="20"/>
      <c r="F36" s="8" t="s">
        <v>7</v>
      </c>
      <c r="G36" s="25"/>
      <c r="H36" s="20"/>
    </row>
    <row r="37" spans="3:8" x14ac:dyDescent="0.2">
      <c r="C37" s="5" t="s">
        <v>46</v>
      </c>
      <c r="D37" s="25">
        <v>36000</v>
      </c>
      <c r="E37" s="20"/>
      <c r="F37" s="5" t="s">
        <v>13</v>
      </c>
      <c r="G37" s="24">
        <v>2460</v>
      </c>
      <c r="H37" s="20">
        <f>SUM(G37:G37)</f>
        <v>2460</v>
      </c>
    </row>
    <row r="38" spans="3:8" x14ac:dyDescent="0.2">
      <c r="C38" s="5" t="s">
        <v>47</v>
      </c>
      <c r="D38" s="25">
        <v>18000</v>
      </c>
      <c r="E38" s="20"/>
      <c r="F38" s="19" t="s">
        <v>8</v>
      </c>
      <c r="G38" s="25"/>
      <c r="H38" s="7"/>
    </row>
    <row r="39" spans="3:8" x14ac:dyDescent="0.2">
      <c r="C39" s="5" t="s">
        <v>53</v>
      </c>
      <c r="D39" s="24">
        <v>18000</v>
      </c>
      <c r="E39" s="20">
        <f>SUM(D29:D39)</f>
        <v>382600</v>
      </c>
      <c r="F39" s="19" t="s">
        <v>26</v>
      </c>
      <c r="G39" s="25"/>
      <c r="H39" s="20"/>
    </row>
    <row r="40" spans="3:8" x14ac:dyDescent="0.2">
      <c r="C40" s="8"/>
      <c r="D40" s="25"/>
      <c r="E40" s="20"/>
      <c r="F40" s="7"/>
      <c r="G40" s="25"/>
      <c r="H40" s="20"/>
    </row>
    <row r="41" spans="3:8" x14ac:dyDescent="0.2">
      <c r="C41" s="8" t="s">
        <v>15</v>
      </c>
      <c r="D41" s="25"/>
      <c r="E41" s="20"/>
      <c r="F41" s="7" t="s">
        <v>21</v>
      </c>
      <c r="G41" s="24">
        <v>1450</v>
      </c>
      <c r="H41" s="20">
        <f>SUM(G40:G41)</f>
        <v>1450</v>
      </c>
    </row>
    <row r="42" spans="3:8" x14ac:dyDescent="0.2">
      <c r="C42" s="5" t="s">
        <v>13</v>
      </c>
      <c r="D42" s="25">
        <v>1224</v>
      </c>
      <c r="E42" s="20"/>
      <c r="F42" s="19"/>
      <c r="G42" s="25"/>
      <c r="H42" s="7"/>
    </row>
    <row r="43" spans="3:8" x14ac:dyDescent="0.2">
      <c r="C43" s="5" t="s">
        <v>28</v>
      </c>
      <c r="D43" s="25">
        <v>167</v>
      </c>
      <c r="E43" s="20"/>
      <c r="F43" s="19" t="s">
        <v>19</v>
      </c>
      <c r="G43" s="25"/>
      <c r="H43" s="20"/>
    </row>
    <row r="44" spans="3:8" x14ac:dyDescent="0.2">
      <c r="C44" s="5" t="s">
        <v>21</v>
      </c>
      <c r="D44" s="25">
        <v>1223</v>
      </c>
      <c r="E44" s="20"/>
      <c r="F44" s="7" t="s">
        <v>16</v>
      </c>
      <c r="G44" s="25">
        <v>1350</v>
      </c>
      <c r="H44" s="20"/>
    </row>
    <row r="45" spans="3:8" x14ac:dyDescent="0.2">
      <c r="C45" s="5" t="s">
        <v>32</v>
      </c>
      <c r="D45" s="25">
        <f>3796+61589</f>
        <v>65385</v>
      </c>
      <c r="E45" s="20"/>
      <c r="F45" s="7" t="s">
        <v>41</v>
      </c>
      <c r="G45" s="24">
        <f>247+390</f>
        <v>637</v>
      </c>
      <c r="H45" s="20">
        <f>SUM(G44:G45)</f>
        <v>1987</v>
      </c>
    </row>
    <row r="46" spans="3:8" x14ac:dyDescent="0.2">
      <c r="C46" s="5" t="s">
        <v>37</v>
      </c>
      <c r="D46" s="25">
        <f>977+12600</f>
        <v>13577</v>
      </c>
      <c r="E46" s="20"/>
      <c r="F46" s="19"/>
      <c r="G46" s="25"/>
      <c r="H46" s="7"/>
    </row>
    <row r="47" spans="3:8" x14ac:dyDescent="0.2">
      <c r="C47" s="5" t="s">
        <v>38</v>
      </c>
      <c r="D47" s="25">
        <v>1575</v>
      </c>
      <c r="E47" s="20"/>
      <c r="F47" s="19" t="s">
        <v>20</v>
      </c>
      <c r="G47" s="25"/>
      <c r="H47" s="20"/>
    </row>
    <row r="48" spans="3:8" x14ac:dyDescent="0.2">
      <c r="C48" s="5" t="s">
        <v>46</v>
      </c>
      <c r="D48" s="25">
        <v>6035</v>
      </c>
      <c r="E48" s="20"/>
      <c r="F48" s="7" t="s">
        <v>16</v>
      </c>
      <c r="G48" s="24">
        <v>1600</v>
      </c>
      <c r="H48" s="20">
        <f>SUM(G48:G48)</f>
        <v>1600</v>
      </c>
    </row>
    <row r="49" spans="3:8" x14ac:dyDescent="0.2">
      <c r="C49" s="5" t="s">
        <v>47</v>
      </c>
      <c r="D49" s="25">
        <v>1093</v>
      </c>
      <c r="E49" s="20"/>
      <c r="F49" s="19"/>
      <c r="G49" s="25"/>
      <c r="H49" s="7"/>
    </row>
    <row r="50" spans="3:8" x14ac:dyDescent="0.2">
      <c r="C50" s="5" t="s">
        <v>53</v>
      </c>
      <c r="D50" s="24">
        <v>12213</v>
      </c>
      <c r="E50" s="20">
        <f>SUM(D42:D50)</f>
        <v>102492</v>
      </c>
      <c r="F50" s="19" t="s">
        <v>22</v>
      </c>
      <c r="G50" s="25"/>
      <c r="H50" s="20"/>
    </row>
    <row r="51" spans="3:8" x14ac:dyDescent="0.2">
      <c r="C51" s="8"/>
      <c r="D51" s="25"/>
      <c r="E51" s="20"/>
      <c r="F51" s="7" t="s">
        <v>28</v>
      </c>
      <c r="G51" s="25">
        <v>6</v>
      </c>
      <c r="H51" s="20"/>
    </row>
    <row r="52" spans="3:8" x14ac:dyDescent="0.2">
      <c r="C52" s="8" t="s">
        <v>29</v>
      </c>
      <c r="D52" s="25"/>
      <c r="E52" s="20"/>
      <c r="F52" s="7" t="s">
        <v>21</v>
      </c>
      <c r="G52" s="25">
        <v>5</v>
      </c>
      <c r="H52" s="20"/>
    </row>
    <row r="53" spans="3:8" x14ac:dyDescent="0.2">
      <c r="C53" s="5" t="s">
        <v>28</v>
      </c>
      <c r="D53" s="24">
        <v>5000</v>
      </c>
      <c r="E53" s="20">
        <f>SUM(D53:D53)</f>
        <v>5000</v>
      </c>
      <c r="F53" s="7" t="s">
        <v>37</v>
      </c>
      <c r="G53" s="25">
        <v>30</v>
      </c>
      <c r="H53" s="20"/>
    </row>
    <row r="54" spans="3:8" x14ac:dyDescent="0.2">
      <c r="C54" s="8"/>
      <c r="D54" s="25"/>
      <c r="E54" s="7"/>
      <c r="F54" s="7" t="s">
        <v>38</v>
      </c>
      <c r="G54" s="25">
        <v>130</v>
      </c>
      <c r="H54" s="20"/>
    </row>
    <row r="55" spans="3:8" x14ac:dyDescent="0.2">
      <c r="C55" s="8" t="s">
        <v>33</v>
      </c>
      <c r="D55" s="25"/>
      <c r="E55" s="20"/>
      <c r="F55" s="7" t="s">
        <v>41</v>
      </c>
      <c r="G55" s="24">
        <v>172</v>
      </c>
      <c r="H55" s="20">
        <f>SUM(G51:G55)</f>
        <v>343</v>
      </c>
    </row>
    <row r="56" spans="3:8" x14ac:dyDescent="0.2">
      <c r="C56" s="5" t="s">
        <v>32</v>
      </c>
      <c r="D56" s="24">
        <v>6200</v>
      </c>
      <c r="E56" s="20">
        <f>SUM(D56:D56)</f>
        <v>6200</v>
      </c>
      <c r="F56" s="19"/>
      <c r="G56" s="25"/>
      <c r="H56" s="7"/>
    </row>
    <row r="57" spans="3:8" x14ac:dyDescent="0.2">
      <c r="C57" s="8"/>
      <c r="D57" s="25"/>
      <c r="E57" s="7"/>
      <c r="F57" s="19" t="s">
        <v>25</v>
      </c>
      <c r="G57" s="25"/>
      <c r="H57" s="20"/>
    </row>
    <row r="58" spans="3:8" x14ac:dyDescent="0.2">
      <c r="C58" s="8" t="s">
        <v>34</v>
      </c>
      <c r="D58" s="25"/>
      <c r="E58" s="20"/>
      <c r="F58" s="7" t="s">
        <v>21</v>
      </c>
      <c r="G58" s="25">
        <v>72</v>
      </c>
      <c r="H58" s="20"/>
    </row>
    <row r="59" spans="3:8" x14ac:dyDescent="0.2">
      <c r="C59" s="5" t="s">
        <v>32</v>
      </c>
      <c r="D59" s="25">
        <v>200000</v>
      </c>
      <c r="E59" s="20"/>
      <c r="F59" s="7" t="s">
        <v>37</v>
      </c>
      <c r="G59" s="25">
        <v>150</v>
      </c>
      <c r="H59" s="20"/>
    </row>
    <row r="60" spans="3:8" x14ac:dyDescent="0.2">
      <c r="C60" s="5" t="s">
        <v>37</v>
      </c>
      <c r="D60" s="24">
        <v>400000</v>
      </c>
      <c r="E60" s="20">
        <f>SUM(D59:D60)</f>
        <v>600000</v>
      </c>
      <c r="F60" s="7" t="s">
        <v>53</v>
      </c>
      <c r="G60" s="24">
        <v>850</v>
      </c>
      <c r="H60" s="20">
        <f>SUM(G58:G60)</f>
        <v>1072</v>
      </c>
    </row>
    <row r="61" spans="3:8" x14ac:dyDescent="0.2">
      <c r="C61" s="8"/>
      <c r="D61" s="25"/>
      <c r="E61" s="7"/>
      <c r="F61" s="19"/>
      <c r="G61" s="25"/>
      <c r="H61" s="7"/>
    </row>
    <row r="62" spans="3:8" x14ac:dyDescent="0.2">
      <c r="C62" s="8" t="s">
        <v>39</v>
      </c>
      <c r="D62" s="25"/>
      <c r="E62" s="20"/>
      <c r="F62" s="19" t="s">
        <v>27</v>
      </c>
      <c r="G62" s="25"/>
      <c r="H62" s="20"/>
    </row>
    <row r="63" spans="3:8" x14ac:dyDescent="0.2">
      <c r="C63" s="5" t="s">
        <v>38</v>
      </c>
      <c r="D63" s="24">
        <v>1000</v>
      </c>
      <c r="E63" s="20">
        <f>SUM(D63:D64)</f>
        <v>1000</v>
      </c>
      <c r="F63" s="7"/>
      <c r="G63" s="25"/>
      <c r="H63" s="20"/>
    </row>
    <row r="64" spans="3:8" x14ac:dyDescent="0.2">
      <c r="C64" s="8"/>
      <c r="D64" s="25"/>
      <c r="E64" s="20"/>
      <c r="F64" s="7" t="s">
        <v>21</v>
      </c>
      <c r="G64" s="25">
        <v>845</v>
      </c>
      <c r="H64" s="20"/>
    </row>
    <row r="65" spans="3:8" x14ac:dyDescent="0.2">
      <c r="C65" s="5" t="s">
        <v>41</v>
      </c>
      <c r="D65" s="24">
        <v>8000</v>
      </c>
      <c r="E65" s="20">
        <f>SUM(D65:D65)</f>
        <v>8000</v>
      </c>
      <c r="F65" s="7" t="s">
        <v>37</v>
      </c>
      <c r="G65" s="25">
        <v>1000</v>
      </c>
      <c r="H65" s="20"/>
    </row>
    <row r="66" spans="3:8" x14ac:dyDescent="0.2">
      <c r="C66" s="8"/>
      <c r="D66" s="25"/>
      <c r="E66" s="7"/>
      <c r="F66" s="7" t="s">
        <v>53</v>
      </c>
      <c r="G66" s="24">
        <v>2500</v>
      </c>
      <c r="H66" s="20">
        <f>SUM(G63:G66)</f>
        <v>4345</v>
      </c>
    </row>
    <row r="67" spans="3:8" x14ac:dyDescent="0.2">
      <c r="C67" s="8" t="s">
        <v>48</v>
      </c>
      <c r="D67" s="25"/>
      <c r="E67" s="20"/>
      <c r="F67" s="19"/>
      <c r="G67" s="25"/>
      <c r="H67" s="20"/>
    </row>
    <row r="68" spans="3:8" x14ac:dyDescent="0.2">
      <c r="C68" s="5" t="s">
        <v>47</v>
      </c>
      <c r="D68" s="24">
        <v>7600</v>
      </c>
      <c r="E68" s="20">
        <f>SUM(D68:D68)</f>
        <v>7600</v>
      </c>
      <c r="F68" s="19" t="s">
        <v>30</v>
      </c>
      <c r="G68" s="25"/>
      <c r="H68" s="20"/>
    </row>
    <row r="69" spans="3:8" x14ac:dyDescent="0.2">
      <c r="C69" s="8"/>
      <c r="D69" s="25"/>
      <c r="E69" s="7"/>
      <c r="F69" s="7" t="s">
        <v>28</v>
      </c>
      <c r="G69" s="24">
        <v>1000</v>
      </c>
      <c r="H69" s="20">
        <f>SUM(G69:G70)</f>
        <v>1000</v>
      </c>
    </row>
    <row r="70" spans="3:8" x14ac:dyDescent="0.2">
      <c r="C70" s="8" t="s">
        <v>49</v>
      </c>
      <c r="D70" s="25"/>
      <c r="E70" s="20"/>
      <c r="F70" s="19"/>
      <c r="G70" s="25"/>
      <c r="H70" s="7"/>
    </row>
    <row r="71" spans="3:8" x14ac:dyDescent="0.2">
      <c r="C71" s="5" t="s">
        <v>51</v>
      </c>
      <c r="D71" s="24">
        <f>28200+12000</f>
        <v>40200</v>
      </c>
      <c r="E71" s="20">
        <f>SUM(D71:D71)</f>
        <v>40200</v>
      </c>
      <c r="F71" s="19" t="s">
        <v>31</v>
      </c>
      <c r="G71" s="25"/>
      <c r="H71" s="20"/>
    </row>
    <row r="72" spans="3:8" x14ac:dyDescent="0.2">
      <c r="C72" s="8"/>
      <c r="D72" s="25"/>
      <c r="E72" s="7"/>
      <c r="F72" s="7" t="s">
        <v>28</v>
      </c>
      <c r="G72" s="25">
        <v>1000</v>
      </c>
      <c r="H72" s="20"/>
    </row>
    <row r="73" spans="3:8" x14ac:dyDescent="0.2">
      <c r="C73" s="8" t="s">
        <v>50</v>
      </c>
      <c r="D73" s="25"/>
      <c r="E73" s="20"/>
      <c r="F73" s="7" t="s">
        <v>38</v>
      </c>
      <c r="G73" s="25">
        <v>2000</v>
      </c>
      <c r="H73" s="20"/>
    </row>
    <row r="74" spans="3:8" x14ac:dyDescent="0.2">
      <c r="C74" s="5" t="s">
        <v>51</v>
      </c>
      <c r="D74" s="24">
        <v>5000</v>
      </c>
      <c r="E74" s="20">
        <f>SUM(D74:D75)</f>
        <v>5000</v>
      </c>
      <c r="F74" s="7" t="s">
        <v>47</v>
      </c>
      <c r="G74" s="24">
        <v>500</v>
      </c>
      <c r="H74" s="20">
        <f>SUM(G72:G75)</f>
        <v>3500</v>
      </c>
    </row>
    <row r="75" spans="3:8" x14ac:dyDescent="0.2">
      <c r="C75" s="8"/>
      <c r="D75" s="25"/>
      <c r="E75" s="7"/>
      <c r="F75" s="19"/>
      <c r="G75" s="25"/>
      <c r="H75" s="7"/>
    </row>
    <row r="76" spans="3:8" x14ac:dyDescent="0.2">
      <c r="C76" s="8" t="s">
        <v>54</v>
      </c>
      <c r="D76" s="25"/>
      <c r="E76" s="20"/>
      <c r="F76" s="19" t="s">
        <v>35</v>
      </c>
      <c r="G76" s="25"/>
      <c r="H76" s="20"/>
    </row>
    <row r="77" spans="3:8" x14ac:dyDescent="0.2">
      <c r="C77" s="5" t="s">
        <v>53</v>
      </c>
      <c r="D77" s="24">
        <v>10000</v>
      </c>
      <c r="E77" s="20">
        <f>SUM(D77:D81)</f>
        <v>10000</v>
      </c>
      <c r="F77" s="7" t="s">
        <v>32</v>
      </c>
      <c r="G77" s="25">
        <v>250737</v>
      </c>
      <c r="H77" s="20"/>
    </row>
    <row r="78" spans="3:8" x14ac:dyDescent="0.2">
      <c r="C78" s="8"/>
      <c r="D78" s="25"/>
      <c r="E78" s="20"/>
      <c r="F78" s="7" t="s">
        <v>37</v>
      </c>
      <c r="G78" s="25">
        <v>410000</v>
      </c>
      <c r="H78" s="20"/>
    </row>
    <row r="79" spans="3:8" x14ac:dyDescent="0.2">
      <c r="C79" s="8"/>
      <c r="D79" s="25"/>
      <c r="E79" s="20"/>
      <c r="F79" s="7" t="s">
        <v>51</v>
      </c>
      <c r="G79" s="24">
        <v>10000</v>
      </c>
      <c r="H79" s="20">
        <f>SUM(G77:G80)</f>
        <v>670737</v>
      </c>
    </row>
    <row r="80" spans="3:8" x14ac:dyDescent="0.2">
      <c r="C80" s="8"/>
      <c r="D80" s="25"/>
      <c r="E80" s="20"/>
      <c r="F80" s="19"/>
      <c r="G80" s="25"/>
      <c r="H80" s="7"/>
    </row>
    <row r="81" spans="3:8" x14ac:dyDescent="0.2">
      <c r="C81" s="8"/>
      <c r="D81" s="25"/>
      <c r="E81" s="7"/>
      <c r="F81" s="19" t="s">
        <v>36</v>
      </c>
      <c r="G81" s="25"/>
      <c r="H81" s="20"/>
    </row>
    <row r="82" spans="3:8" x14ac:dyDescent="0.2">
      <c r="C82" s="8"/>
      <c r="D82" s="25"/>
      <c r="E82" s="20"/>
      <c r="F82" s="7" t="s">
        <v>32</v>
      </c>
      <c r="G82" s="25">
        <v>10852</v>
      </c>
      <c r="H82" s="20"/>
    </row>
    <row r="83" spans="3:8" x14ac:dyDescent="0.2">
      <c r="C83" s="8"/>
      <c r="D83" s="25"/>
      <c r="E83" s="20"/>
      <c r="F83" s="7" t="s">
        <v>37</v>
      </c>
      <c r="G83" s="24">
        <v>2036</v>
      </c>
      <c r="H83" s="20">
        <f>SUM(G82:G83)</f>
        <v>12888</v>
      </c>
    </row>
    <row r="84" spans="3:8" x14ac:dyDescent="0.2">
      <c r="C84" s="8"/>
      <c r="D84" s="25"/>
      <c r="E84" s="20"/>
      <c r="F84" s="19"/>
      <c r="G84" s="25"/>
      <c r="H84" s="20"/>
    </row>
    <row r="85" spans="3:8" x14ac:dyDescent="0.2">
      <c r="C85" s="8"/>
      <c r="D85" s="25"/>
      <c r="E85" s="20"/>
      <c r="F85" s="19" t="s">
        <v>43</v>
      </c>
      <c r="G85" s="25"/>
      <c r="H85" s="20"/>
    </row>
    <row r="86" spans="3:8" x14ac:dyDescent="0.2">
      <c r="C86" s="8"/>
      <c r="D86" s="25"/>
      <c r="E86" s="20"/>
      <c r="F86" s="7" t="s">
        <v>44</v>
      </c>
      <c r="G86" s="25">
        <v>5000</v>
      </c>
      <c r="H86" s="20"/>
    </row>
    <row r="87" spans="3:8" x14ac:dyDescent="0.2">
      <c r="C87" s="8"/>
      <c r="D87" s="25"/>
      <c r="E87" s="20"/>
      <c r="F87" s="7" t="s">
        <v>41</v>
      </c>
      <c r="G87" s="25">
        <v>494</v>
      </c>
      <c r="H87" s="20"/>
    </row>
    <row r="88" spans="3:8" x14ac:dyDescent="0.2">
      <c r="C88" s="8"/>
      <c r="D88" s="25"/>
      <c r="E88" s="20"/>
      <c r="F88" s="7" t="s">
        <v>47</v>
      </c>
      <c r="G88" s="24">
        <v>11520</v>
      </c>
      <c r="H88" s="20">
        <f>SUM(G86:G88)</f>
        <v>17014</v>
      </c>
    </row>
    <row r="89" spans="3:8" x14ac:dyDescent="0.2">
      <c r="C89" s="8"/>
      <c r="D89" s="25"/>
      <c r="E89" s="20"/>
      <c r="F89" s="19"/>
      <c r="G89" s="25"/>
      <c r="H89" s="7"/>
    </row>
    <row r="90" spans="3:8" x14ac:dyDescent="0.2">
      <c r="C90" s="8"/>
      <c r="D90" s="25"/>
      <c r="E90" s="20"/>
      <c r="F90" s="19" t="s">
        <v>40</v>
      </c>
      <c r="G90" s="25"/>
      <c r="H90" s="20"/>
    </row>
    <row r="91" spans="3:8" x14ac:dyDescent="0.2">
      <c r="C91" s="8"/>
      <c r="D91" s="25"/>
      <c r="E91" s="20"/>
      <c r="F91" s="7" t="s">
        <v>38</v>
      </c>
      <c r="G91" s="24">
        <v>1000</v>
      </c>
      <c r="H91" s="20">
        <f>SUM(G91:G91)</f>
        <v>1000</v>
      </c>
    </row>
    <row r="92" spans="3:8" x14ac:dyDescent="0.2">
      <c r="C92" s="8"/>
      <c r="D92" s="25"/>
      <c r="E92" s="20"/>
      <c r="F92" s="19"/>
      <c r="G92" s="25"/>
      <c r="H92" s="7"/>
    </row>
    <row r="93" spans="3:8" x14ac:dyDescent="0.2">
      <c r="C93" s="8"/>
      <c r="D93" s="25"/>
      <c r="E93" s="20"/>
      <c r="F93" s="19" t="s">
        <v>42</v>
      </c>
      <c r="G93" s="25"/>
      <c r="H93" s="20"/>
    </row>
    <row r="94" spans="3:8" x14ac:dyDescent="0.2">
      <c r="C94" s="8"/>
      <c r="D94" s="25"/>
      <c r="E94" s="20"/>
      <c r="F94" s="7" t="s">
        <v>41</v>
      </c>
      <c r="G94" s="24">
        <v>388</v>
      </c>
      <c r="H94" s="20">
        <f>SUM(G94:G94)</f>
        <v>388</v>
      </c>
    </row>
    <row r="95" spans="3:8" x14ac:dyDescent="0.2">
      <c r="C95" s="8"/>
      <c r="D95" s="25"/>
      <c r="E95" s="20"/>
      <c r="F95" s="19"/>
      <c r="G95" s="25"/>
      <c r="H95" s="7"/>
    </row>
    <row r="96" spans="3:8" x14ac:dyDescent="0.2">
      <c r="C96" s="8"/>
      <c r="D96" s="25"/>
      <c r="E96" s="20"/>
      <c r="F96" s="19" t="s">
        <v>45</v>
      </c>
      <c r="G96" s="25"/>
      <c r="H96" s="20"/>
    </row>
    <row r="97" spans="3:8" x14ac:dyDescent="0.2">
      <c r="C97" s="8"/>
      <c r="D97" s="25"/>
      <c r="E97" s="20"/>
      <c r="F97" s="7" t="s">
        <v>41</v>
      </c>
      <c r="G97" s="24">
        <v>2100</v>
      </c>
      <c r="H97" s="20">
        <f>SUM(G97:G97)</f>
        <v>2100</v>
      </c>
    </row>
    <row r="98" spans="3:8" x14ac:dyDescent="0.2">
      <c r="C98" s="8"/>
      <c r="D98" s="25"/>
      <c r="E98" s="20"/>
      <c r="F98" s="19"/>
      <c r="G98" s="25"/>
      <c r="H98" s="7"/>
    </row>
    <row r="99" spans="3:8" x14ac:dyDescent="0.2">
      <c r="C99" s="8"/>
      <c r="D99" s="25"/>
      <c r="E99" s="20"/>
      <c r="F99" s="19" t="s">
        <v>52</v>
      </c>
      <c r="G99" s="25"/>
      <c r="H99" s="20"/>
    </row>
    <row r="100" spans="3:8" x14ac:dyDescent="0.2">
      <c r="C100" s="8"/>
      <c r="D100" s="25"/>
      <c r="E100" s="20"/>
      <c r="F100" s="7" t="s">
        <v>47</v>
      </c>
      <c r="G100" s="24">
        <v>5000</v>
      </c>
      <c r="H100" s="20">
        <f>SUM(G100:G101)</f>
        <v>5000</v>
      </c>
    </row>
    <row r="101" spans="3:8" x14ac:dyDescent="0.2">
      <c r="C101" s="8"/>
      <c r="D101" s="25"/>
      <c r="E101" s="20"/>
      <c r="F101" s="19"/>
      <c r="G101" s="25"/>
      <c r="H101" s="20"/>
    </row>
    <row r="102" spans="3:8" x14ac:dyDescent="0.2">
      <c r="C102" s="8"/>
      <c r="D102" s="25"/>
      <c r="E102" s="20"/>
      <c r="F102" s="19" t="s">
        <v>55</v>
      </c>
      <c r="G102" s="25"/>
      <c r="H102" s="20"/>
    </row>
    <row r="103" spans="3:8" x14ac:dyDescent="0.2">
      <c r="C103" s="8"/>
      <c r="D103" s="25"/>
      <c r="E103" s="20"/>
      <c r="F103" s="7" t="s">
        <v>53</v>
      </c>
      <c r="G103" s="24">
        <v>15500</v>
      </c>
      <c r="H103" s="20">
        <f>SUM(G103:G103)</f>
        <v>15500</v>
      </c>
    </row>
    <row r="104" spans="3:8" x14ac:dyDescent="0.2">
      <c r="C104" s="8"/>
      <c r="D104" s="25"/>
      <c r="E104" s="20"/>
      <c r="F104" s="19"/>
      <c r="G104" s="25"/>
      <c r="H104" s="20"/>
    </row>
    <row r="105" spans="3:8" x14ac:dyDescent="0.2">
      <c r="C105" s="8"/>
      <c r="D105" s="25"/>
      <c r="E105" s="20"/>
      <c r="F105" s="19" t="s">
        <v>9</v>
      </c>
      <c r="G105" s="25"/>
      <c r="H105" s="20"/>
    </row>
    <row r="106" spans="3:8" x14ac:dyDescent="0.2">
      <c r="C106" s="8"/>
      <c r="D106" s="25"/>
      <c r="E106" s="20"/>
      <c r="F106" s="19" t="s">
        <v>10</v>
      </c>
      <c r="G106" s="25"/>
      <c r="H106" s="20"/>
    </row>
    <row r="107" spans="3:8" x14ac:dyDescent="0.2">
      <c r="C107" s="8"/>
      <c r="D107" s="25"/>
      <c r="E107" s="20"/>
      <c r="F107" s="7" t="s">
        <v>13</v>
      </c>
      <c r="G107" s="25">
        <v>105</v>
      </c>
      <c r="H107" s="20"/>
    </row>
    <row r="108" spans="3:8" x14ac:dyDescent="0.2">
      <c r="C108" s="8"/>
      <c r="D108" s="25"/>
      <c r="E108" s="20"/>
      <c r="F108" s="7" t="s">
        <v>28</v>
      </c>
      <c r="G108" s="25">
        <v>10170</v>
      </c>
      <c r="H108" s="20"/>
    </row>
    <row r="109" spans="3:8" x14ac:dyDescent="0.2">
      <c r="C109" s="8"/>
      <c r="D109" s="25"/>
      <c r="E109" s="20"/>
      <c r="F109" s="7" t="s">
        <v>21</v>
      </c>
      <c r="G109" s="25">
        <v>48</v>
      </c>
      <c r="H109" s="20"/>
    </row>
    <row r="110" spans="3:8" x14ac:dyDescent="0.2">
      <c r="C110" s="8"/>
      <c r="D110" s="25"/>
      <c r="E110" s="20"/>
      <c r="F110" s="7" t="s">
        <v>37</v>
      </c>
      <c r="G110" s="25">
        <v>90</v>
      </c>
      <c r="H110" s="20"/>
    </row>
    <row r="111" spans="3:8" x14ac:dyDescent="0.2">
      <c r="C111" s="5"/>
      <c r="D111" s="25"/>
      <c r="E111" s="6"/>
      <c r="F111" s="7" t="s">
        <v>38</v>
      </c>
      <c r="G111" s="25">
        <v>589</v>
      </c>
      <c r="H111" s="20"/>
    </row>
    <row r="112" spans="3:8" x14ac:dyDescent="0.2">
      <c r="C112" s="5"/>
      <c r="D112" s="25"/>
      <c r="E112" s="6"/>
      <c r="F112" s="7" t="s">
        <v>41</v>
      </c>
      <c r="G112" s="25">
        <v>12216</v>
      </c>
      <c r="H112" s="20"/>
    </row>
    <row r="113" spans="3:8" x14ac:dyDescent="0.2">
      <c r="C113" s="5"/>
      <c r="D113" s="25"/>
      <c r="E113" s="6"/>
      <c r="F113" s="7" t="s">
        <v>47</v>
      </c>
      <c r="G113" s="25">
        <v>10610</v>
      </c>
      <c r="H113" s="20"/>
    </row>
    <row r="114" spans="3:8" x14ac:dyDescent="0.2">
      <c r="C114" s="5"/>
      <c r="D114" s="25"/>
      <c r="E114" s="6"/>
      <c r="F114" s="7" t="s">
        <v>53</v>
      </c>
      <c r="G114" s="24">
        <v>1283</v>
      </c>
      <c r="H114" s="20">
        <f>SUM(G107:G115)</f>
        <v>35111</v>
      </c>
    </row>
    <row r="115" spans="3:8" x14ac:dyDescent="0.2">
      <c r="C115" s="5"/>
      <c r="D115" s="25"/>
      <c r="E115" s="6"/>
      <c r="F115" s="19"/>
      <c r="G115" s="25"/>
      <c r="H115" s="7"/>
    </row>
    <row r="116" spans="3:8" x14ac:dyDescent="0.2">
      <c r="C116" s="5"/>
      <c r="D116" s="7"/>
      <c r="E116" s="6"/>
      <c r="F116" s="19" t="s">
        <v>11</v>
      </c>
      <c r="G116" s="25"/>
      <c r="H116" s="20"/>
    </row>
    <row r="117" spans="3:8" x14ac:dyDescent="0.2">
      <c r="C117" s="5"/>
      <c r="D117" s="7"/>
      <c r="E117" s="6"/>
      <c r="F117" s="7" t="s">
        <v>13</v>
      </c>
      <c r="G117" s="25">
        <v>32899</v>
      </c>
      <c r="H117" s="20"/>
    </row>
    <row r="118" spans="3:8" x14ac:dyDescent="0.2">
      <c r="C118" s="5"/>
      <c r="D118" s="7"/>
      <c r="E118" s="6"/>
      <c r="F118" s="7" t="s">
        <v>16</v>
      </c>
      <c r="G118" s="25">
        <v>16450</v>
      </c>
      <c r="H118" s="20"/>
    </row>
    <row r="119" spans="3:8" x14ac:dyDescent="0.2">
      <c r="C119" s="5"/>
      <c r="D119" s="7"/>
      <c r="E119" s="6"/>
      <c r="F119" s="7" t="s">
        <v>28</v>
      </c>
      <c r="G119" s="25">
        <v>10461</v>
      </c>
      <c r="H119" s="20"/>
    </row>
    <row r="120" spans="3:8" x14ac:dyDescent="0.2">
      <c r="C120" s="5"/>
      <c r="D120" s="7"/>
      <c r="E120" s="6"/>
      <c r="F120" s="7" t="s">
        <v>21</v>
      </c>
      <c r="G120" s="25">
        <v>39769</v>
      </c>
      <c r="H120" s="20"/>
    </row>
    <row r="121" spans="3:8" x14ac:dyDescent="0.2">
      <c r="C121" s="5"/>
      <c r="D121" s="7"/>
      <c r="E121" s="6"/>
      <c r="F121" s="7" t="s">
        <v>32</v>
      </c>
      <c r="G121" s="25">
        <v>108224</v>
      </c>
      <c r="H121" s="20"/>
    </row>
    <row r="122" spans="3:8" x14ac:dyDescent="0.2">
      <c r="C122" s="5"/>
      <c r="D122" s="7"/>
      <c r="E122" s="6"/>
      <c r="F122" s="7" t="s">
        <v>37</v>
      </c>
      <c r="G122" s="25">
        <v>27400</v>
      </c>
      <c r="H122" s="20"/>
    </row>
    <row r="123" spans="3:8" x14ac:dyDescent="0.2">
      <c r="C123" s="5"/>
      <c r="D123" s="7"/>
      <c r="E123" s="6"/>
      <c r="F123" s="7" t="s">
        <v>38</v>
      </c>
      <c r="G123" s="25">
        <v>48482</v>
      </c>
      <c r="H123" s="20"/>
    </row>
    <row r="124" spans="3:8" x14ac:dyDescent="0.2">
      <c r="C124" s="5"/>
      <c r="D124" s="7"/>
      <c r="E124" s="6"/>
      <c r="F124" s="7" t="s">
        <v>41</v>
      </c>
      <c r="G124" s="25">
        <f>47108+34396</f>
        <v>81504</v>
      </c>
      <c r="H124" s="20"/>
    </row>
    <row r="125" spans="3:8" x14ac:dyDescent="0.2">
      <c r="C125" s="5"/>
      <c r="D125" s="7"/>
      <c r="E125" s="6"/>
      <c r="F125" s="7" t="s">
        <v>46</v>
      </c>
      <c r="G125" s="25">
        <v>185288</v>
      </c>
      <c r="H125" s="20"/>
    </row>
    <row r="126" spans="3:8" x14ac:dyDescent="0.2">
      <c r="C126" s="5"/>
      <c r="D126" s="7"/>
      <c r="E126" s="6"/>
      <c r="F126" s="7" t="s">
        <v>47</v>
      </c>
      <c r="G126" s="25">
        <f>5000+21729</f>
        <v>26729</v>
      </c>
      <c r="H126" s="20"/>
    </row>
    <row r="127" spans="3:8" x14ac:dyDescent="0.2">
      <c r="C127" s="5"/>
      <c r="D127" s="7"/>
      <c r="E127" s="6"/>
      <c r="F127" s="7" t="s">
        <v>53</v>
      </c>
      <c r="G127" s="24">
        <v>189967</v>
      </c>
      <c r="H127" s="9">
        <f>SUM(G117:G127)</f>
        <v>767173</v>
      </c>
    </row>
    <row r="128" spans="3:8" x14ac:dyDescent="0.2">
      <c r="C128" s="5"/>
      <c r="D128" s="7"/>
      <c r="E128" s="6"/>
      <c r="F128" s="7"/>
      <c r="G128" s="25"/>
      <c r="H128" s="9"/>
    </row>
    <row r="129" spans="3:10" x14ac:dyDescent="0.2">
      <c r="C129" s="10" t="s">
        <v>12</v>
      </c>
      <c r="D129" s="4"/>
      <c r="E129" s="11">
        <f ca="1">SUM(E5:E129)</f>
        <v>1899584</v>
      </c>
      <c r="F129" s="4" t="s">
        <v>12</v>
      </c>
      <c r="G129" s="4"/>
      <c r="H129" s="11">
        <f>SUM(H5:H128)</f>
        <v>1899584</v>
      </c>
      <c r="I129" s="12">
        <f ca="1">H129-E129</f>
        <v>0</v>
      </c>
      <c r="J129" s="12"/>
    </row>
    <row r="132" spans="3:10" x14ac:dyDescent="0.2">
      <c r="C132" s="2"/>
      <c r="D132" s="2"/>
      <c r="E132" s="13"/>
    </row>
    <row r="138" spans="3:10" x14ac:dyDescent="0.2">
      <c r="C138" s="14"/>
      <c r="D138" s="14"/>
      <c r="E138" s="14"/>
    </row>
    <row r="143" spans="3:10" x14ac:dyDescent="0.2">
      <c r="C143" s="15"/>
      <c r="D143" s="15"/>
    </row>
    <row r="193" spans="9:9" x14ac:dyDescent="0.2">
      <c r="I193" s="12">
        <f ca="1">E129-H129</f>
        <v>0</v>
      </c>
    </row>
  </sheetData>
  <mergeCells count="2">
    <mergeCell ref="C1:H1"/>
    <mergeCell ref="C2:H2"/>
  </mergeCells>
  <pageMargins left="0.19" right="0.24" top="0.75" bottom="0.18" header="0.3" footer="0.3"/>
  <pageSetup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80"/>
  <sheetViews>
    <sheetView zoomScale="130" zoomScaleNormal="130" workbookViewId="0">
      <selection activeCell="B19" sqref="B19"/>
    </sheetView>
  </sheetViews>
  <sheetFormatPr defaultRowHeight="15" x14ac:dyDescent="0.25"/>
  <cols>
    <col min="2" max="2" width="33.140625" customWidth="1"/>
    <col min="3" max="3" width="13.7109375" bestFit="1" customWidth="1"/>
    <col min="4" max="4" width="37" bestFit="1" customWidth="1"/>
    <col min="5" max="5" width="13.7109375" bestFit="1" customWidth="1"/>
    <col min="6" max="6" width="10.42578125" bestFit="1" customWidth="1"/>
  </cols>
  <sheetData>
    <row r="1" spans="2:5" ht="18" x14ac:dyDescent="0.25">
      <c r="B1" s="123" t="s">
        <v>0</v>
      </c>
      <c r="C1" s="123"/>
      <c r="D1" s="123"/>
      <c r="E1" s="123"/>
    </row>
    <row r="2" spans="2:5" x14ac:dyDescent="0.25">
      <c r="B2" s="125"/>
      <c r="C2" s="125"/>
      <c r="D2" s="125"/>
      <c r="E2" s="125"/>
    </row>
    <row r="3" spans="2:5" x14ac:dyDescent="0.25">
      <c r="B3" s="124" t="s">
        <v>100</v>
      </c>
      <c r="C3" s="124"/>
      <c r="D3" s="124"/>
      <c r="E3" s="124"/>
    </row>
    <row r="4" spans="2:5" x14ac:dyDescent="0.25">
      <c r="B4" s="4" t="s">
        <v>98</v>
      </c>
      <c r="C4" s="4" t="s">
        <v>2</v>
      </c>
      <c r="D4" s="4" t="s">
        <v>99</v>
      </c>
      <c r="E4" s="4" t="s">
        <v>2</v>
      </c>
    </row>
    <row r="5" spans="2:5" x14ac:dyDescent="0.25">
      <c r="B5" s="66" t="s">
        <v>17</v>
      </c>
      <c r="C5" s="34">
        <f>Schedules!D428</f>
        <v>561268</v>
      </c>
      <c r="D5" s="67" t="s">
        <v>18</v>
      </c>
      <c r="E5" s="70">
        <f>Schedules!D641</f>
        <v>592250</v>
      </c>
    </row>
    <row r="6" spans="2:5" x14ac:dyDescent="0.25">
      <c r="B6" s="7" t="s">
        <v>61</v>
      </c>
      <c r="C6" s="64">
        <f>Schedules!D439</f>
        <v>55462</v>
      </c>
      <c r="D6" s="5" t="s">
        <v>56</v>
      </c>
      <c r="E6" s="64">
        <f>Schedules!D673</f>
        <v>204189</v>
      </c>
    </row>
    <row r="7" spans="2:5" x14ac:dyDescent="0.25">
      <c r="B7" s="5" t="s">
        <v>62</v>
      </c>
      <c r="C7" s="64">
        <f>Schedules!D445</f>
        <v>8030</v>
      </c>
      <c r="D7" s="5" t="s">
        <v>208</v>
      </c>
      <c r="E7" s="64">
        <f>Schedules!D700</f>
        <v>144</v>
      </c>
    </row>
    <row r="8" spans="2:5" x14ac:dyDescent="0.25">
      <c r="B8" s="5" t="s">
        <v>63</v>
      </c>
      <c r="C8" s="64">
        <f>Schedules!D448</f>
        <v>90</v>
      </c>
      <c r="D8" s="5" t="s">
        <v>211</v>
      </c>
      <c r="E8" s="64"/>
    </row>
    <row r="9" spans="2:5" x14ac:dyDescent="0.25">
      <c r="B9" s="5" t="s">
        <v>64</v>
      </c>
      <c r="C9" s="64">
        <f>Schedules!D451</f>
        <v>5000</v>
      </c>
      <c r="D9" s="5" t="s">
        <v>210</v>
      </c>
      <c r="E9" s="64">
        <f>5000+6200+8000+7600+40200+10000+98400+121000</f>
        <v>296400</v>
      </c>
    </row>
    <row r="10" spans="2:5" x14ac:dyDescent="0.25">
      <c r="B10" s="5" t="s">
        <v>65</v>
      </c>
      <c r="C10" s="64">
        <f>Schedules!D454</f>
        <v>2460</v>
      </c>
      <c r="D10" s="5"/>
      <c r="E10" s="64"/>
    </row>
    <row r="11" spans="2:5" x14ac:dyDescent="0.25">
      <c r="B11" s="7" t="s">
        <v>66</v>
      </c>
      <c r="C11" s="64">
        <f>Schedules!D458</f>
        <v>5535</v>
      </c>
      <c r="D11" s="5"/>
      <c r="E11" s="64"/>
    </row>
    <row r="12" spans="2:5" x14ac:dyDescent="0.25">
      <c r="B12" s="7" t="s">
        <v>67</v>
      </c>
      <c r="C12" s="64">
        <f>Schedules!D463</f>
        <v>27187</v>
      </c>
      <c r="D12" s="5"/>
      <c r="E12" s="64"/>
    </row>
    <row r="13" spans="2:5" x14ac:dyDescent="0.25">
      <c r="B13" s="7" t="s">
        <v>68</v>
      </c>
      <c r="C13" s="64">
        <f>Schedules!D468</f>
        <v>7750</v>
      </c>
      <c r="D13" s="5"/>
      <c r="E13" s="64"/>
    </row>
    <row r="14" spans="2:5" x14ac:dyDescent="0.25">
      <c r="B14" s="7" t="s">
        <v>69</v>
      </c>
      <c r="C14" s="64">
        <f>Schedules!D487</f>
        <v>2930</v>
      </c>
      <c r="D14" s="5"/>
      <c r="E14" s="64"/>
    </row>
    <row r="15" spans="2:5" x14ac:dyDescent="0.25">
      <c r="B15" s="7" t="s">
        <v>70</v>
      </c>
      <c r="C15" s="64">
        <f>Schedules!D496</f>
        <v>2489</v>
      </c>
      <c r="E15" s="33"/>
    </row>
    <row r="16" spans="2:5" x14ac:dyDescent="0.25">
      <c r="B16" s="7" t="s">
        <v>71</v>
      </c>
      <c r="C16" s="64">
        <f>Schedules!D503</f>
        <v>7745</v>
      </c>
      <c r="D16" s="5"/>
      <c r="E16" s="31"/>
    </row>
    <row r="17" spans="2:5" x14ac:dyDescent="0.25">
      <c r="B17" s="7" t="s">
        <v>72</v>
      </c>
      <c r="C17" s="64">
        <f>Schedules!D506</f>
        <v>1000</v>
      </c>
      <c r="D17" s="5"/>
      <c r="E17" s="31"/>
    </row>
    <row r="18" spans="2:5" x14ac:dyDescent="0.25">
      <c r="B18" s="7" t="s">
        <v>73</v>
      </c>
      <c r="C18" s="64">
        <f>Schedules!D514</f>
        <v>28190</v>
      </c>
      <c r="D18" s="5"/>
      <c r="E18" s="7"/>
    </row>
    <row r="19" spans="2:5" x14ac:dyDescent="0.25">
      <c r="B19" s="7" t="s">
        <v>74</v>
      </c>
      <c r="C19" s="64">
        <f>Schedules!D519</f>
        <v>16000</v>
      </c>
      <c r="D19" s="5"/>
      <c r="E19" s="31"/>
    </row>
    <row r="20" spans="2:5" x14ac:dyDescent="0.25">
      <c r="B20" s="7" t="s">
        <v>75</v>
      </c>
      <c r="C20" s="64">
        <f>Schedules!D522</f>
        <v>388</v>
      </c>
      <c r="D20" s="5"/>
      <c r="E20" s="31"/>
    </row>
    <row r="21" spans="2:5" x14ac:dyDescent="0.25">
      <c r="B21" s="7" t="s">
        <v>76</v>
      </c>
      <c r="C21" s="64">
        <f>Schedules!D525</f>
        <v>2100</v>
      </c>
      <c r="D21" s="5"/>
      <c r="E21" s="31"/>
    </row>
    <row r="22" spans="2:5" x14ac:dyDescent="0.25">
      <c r="B22" s="7" t="s">
        <v>77</v>
      </c>
      <c r="C22" s="64">
        <f>Schedules!D528</f>
        <v>5000</v>
      </c>
      <c r="D22" s="5"/>
      <c r="E22" s="31"/>
    </row>
    <row r="23" spans="2:5" x14ac:dyDescent="0.25">
      <c r="B23" s="7" t="s">
        <v>78</v>
      </c>
      <c r="C23" s="64">
        <f>Schedules!D532</f>
        <v>41730</v>
      </c>
      <c r="D23" s="5"/>
      <c r="E23" s="31"/>
    </row>
    <row r="24" spans="2:5" x14ac:dyDescent="0.25">
      <c r="B24" s="7" t="s">
        <v>122</v>
      </c>
      <c r="C24" s="89">
        <f>Schedules!D535</f>
        <v>15966</v>
      </c>
      <c r="D24" s="5"/>
      <c r="E24" s="31"/>
    </row>
    <row r="25" spans="2:5" x14ac:dyDescent="0.25">
      <c r="B25" s="7" t="s">
        <v>125</v>
      </c>
      <c r="C25" s="89">
        <f>Schedules!D541</f>
        <v>6695</v>
      </c>
      <c r="D25" s="5"/>
      <c r="E25" s="31"/>
    </row>
    <row r="26" spans="2:5" x14ac:dyDescent="0.25">
      <c r="B26" s="7" t="s">
        <v>123</v>
      </c>
      <c r="C26" s="89">
        <f>Schedules!D538</f>
        <v>6000</v>
      </c>
      <c r="D26" s="5"/>
      <c r="E26" s="31"/>
    </row>
    <row r="27" spans="2:5" x14ac:dyDescent="0.25">
      <c r="B27" s="7" t="s">
        <v>132</v>
      </c>
      <c r="C27" s="89">
        <f>Schedules!D544</f>
        <v>3000</v>
      </c>
      <c r="D27" s="5"/>
      <c r="E27" s="31"/>
    </row>
    <row r="28" spans="2:5" x14ac:dyDescent="0.25">
      <c r="B28" s="7" t="s">
        <v>146</v>
      </c>
      <c r="C28" s="89">
        <f>Schedules!D547</f>
        <v>1000</v>
      </c>
      <c r="D28" s="5"/>
      <c r="E28" s="31"/>
    </row>
    <row r="29" spans="2:5" x14ac:dyDescent="0.25">
      <c r="B29" s="7" t="s">
        <v>147</v>
      </c>
      <c r="C29" s="89">
        <f>Schedules!D551</f>
        <v>4040</v>
      </c>
      <c r="D29" s="5"/>
      <c r="E29" s="31"/>
    </row>
    <row r="30" spans="2:5" x14ac:dyDescent="0.25">
      <c r="B30" s="7" t="s">
        <v>154</v>
      </c>
      <c r="C30" s="89">
        <f>Schedules!D554</f>
        <v>1405</v>
      </c>
      <c r="D30" s="5"/>
      <c r="E30" s="31"/>
    </row>
    <row r="31" spans="2:5" x14ac:dyDescent="0.25">
      <c r="B31" s="7" t="s">
        <v>155</v>
      </c>
      <c r="C31" s="89">
        <f>Schedules!D558</f>
        <v>405</v>
      </c>
      <c r="D31" s="5"/>
      <c r="E31" s="31"/>
    </row>
    <row r="32" spans="2:5" x14ac:dyDescent="0.25">
      <c r="B32" s="7" t="s">
        <v>172</v>
      </c>
      <c r="C32" s="89">
        <f>Schedules!D561</f>
        <v>85700</v>
      </c>
      <c r="D32" s="5"/>
      <c r="E32" s="31"/>
    </row>
    <row r="33" spans="2:7" x14ac:dyDescent="0.25">
      <c r="B33" s="7" t="s">
        <v>170</v>
      </c>
      <c r="C33" s="89">
        <f>Schedules!D564</f>
        <v>3450</v>
      </c>
      <c r="D33" s="5"/>
      <c r="E33" s="31"/>
    </row>
    <row r="34" spans="2:7" x14ac:dyDescent="0.25">
      <c r="B34" s="7" t="s">
        <v>192</v>
      </c>
      <c r="C34" s="89">
        <f>Schedules!D567</f>
        <v>2000</v>
      </c>
      <c r="D34" s="5"/>
      <c r="E34" s="31"/>
    </row>
    <row r="35" spans="2:7" x14ac:dyDescent="0.25">
      <c r="B35" s="7" t="s">
        <v>216</v>
      </c>
      <c r="C35" s="89">
        <f>Schedules!D570</f>
        <v>22500</v>
      </c>
      <c r="D35" s="5"/>
      <c r="E35" s="31"/>
    </row>
    <row r="36" spans="2:7" x14ac:dyDescent="0.25">
      <c r="B36" s="7" t="s">
        <v>201</v>
      </c>
      <c r="C36" s="89">
        <f>Schedules!D573</f>
        <v>3000</v>
      </c>
      <c r="D36" s="5"/>
      <c r="E36" s="31"/>
    </row>
    <row r="37" spans="2:7" x14ac:dyDescent="0.25">
      <c r="B37" s="19" t="s">
        <v>79</v>
      </c>
      <c r="C37" s="85"/>
      <c r="D37" s="8"/>
      <c r="E37" s="87"/>
    </row>
    <row r="38" spans="2:7" x14ac:dyDescent="0.25">
      <c r="B38" s="19" t="s">
        <v>80</v>
      </c>
      <c r="C38" s="86">
        <f>Schedules!D610</f>
        <v>157468</v>
      </c>
      <c r="D38" s="8"/>
      <c r="E38" s="86"/>
    </row>
    <row r="39" spans="2:7" x14ac:dyDescent="0.25">
      <c r="B39" s="68" t="s">
        <v>12</v>
      </c>
      <c r="C39" s="71">
        <f>SUM(C5:C38)</f>
        <v>1092983</v>
      </c>
      <c r="D39" s="69" t="s">
        <v>12</v>
      </c>
      <c r="E39" s="72">
        <f>SUM(E5:E38)</f>
        <v>1092983</v>
      </c>
      <c r="F39" s="83">
        <f>E39-C39</f>
        <v>0</v>
      </c>
    </row>
    <row r="40" spans="2:7" x14ac:dyDescent="0.25">
      <c r="B40" s="59"/>
      <c r="C40" s="59"/>
      <c r="G40" s="83"/>
    </row>
    <row r="42" spans="2:7" x14ac:dyDescent="0.25">
      <c r="F42" s="83"/>
    </row>
    <row r="45" spans="2:7" x14ac:dyDescent="0.25">
      <c r="E45" s="83"/>
    </row>
    <row r="75" spans="6:7" ht="15.75" customHeight="1" x14ac:dyDescent="0.25"/>
    <row r="76" spans="6:7" ht="15.75" customHeight="1" x14ac:dyDescent="0.25"/>
    <row r="77" spans="6:7" ht="15.75" customHeight="1" x14ac:dyDescent="0.25"/>
    <row r="78" spans="6:7" ht="15.75" customHeight="1" x14ac:dyDescent="0.25"/>
    <row r="79" spans="6:7" x14ac:dyDescent="0.25">
      <c r="F79" s="30" t="e">
        <f>#REF!-#REF!</f>
        <v>#REF!</v>
      </c>
    </row>
    <row r="80" spans="6:7" x14ac:dyDescent="0.25">
      <c r="F80" s="30"/>
      <c r="G80" s="30"/>
    </row>
  </sheetData>
  <mergeCells count="3">
    <mergeCell ref="B1:E1"/>
    <mergeCell ref="B2:E2"/>
    <mergeCell ref="B3:E3"/>
  </mergeCells>
  <pageMargins left="0.55000000000000004" right="0.24" top="0.75" bottom="0.75" header="0.3" footer="0.3"/>
  <pageSetup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02"/>
  <sheetViews>
    <sheetView topLeftCell="A85" workbookViewId="0">
      <selection activeCell="C12" sqref="C12"/>
    </sheetView>
  </sheetViews>
  <sheetFormatPr defaultRowHeight="15" x14ac:dyDescent="0.25"/>
  <cols>
    <col min="2" max="2" width="30.7109375" customWidth="1"/>
    <col min="3" max="3" width="13.7109375" bestFit="1" customWidth="1"/>
    <col min="4" max="4" width="13.42578125" bestFit="1" customWidth="1"/>
    <col min="5" max="5" width="40.42578125" bestFit="1" customWidth="1"/>
    <col min="6" max="6" width="13.7109375" bestFit="1" customWidth="1"/>
    <col min="7" max="7" width="13.42578125" bestFit="1" customWidth="1"/>
    <col min="8" max="8" width="10.42578125" bestFit="1" customWidth="1"/>
  </cols>
  <sheetData>
    <row r="1" spans="2:7" ht="18" x14ac:dyDescent="0.25">
      <c r="B1" s="123" t="s">
        <v>0</v>
      </c>
      <c r="C1" s="123"/>
      <c r="D1" s="123"/>
      <c r="E1" s="123"/>
      <c r="F1" s="123"/>
      <c r="G1" s="123"/>
    </row>
    <row r="2" spans="2:7" x14ac:dyDescent="0.25">
      <c r="B2" s="125"/>
      <c r="C2" s="125"/>
      <c r="D2" s="125"/>
      <c r="E2" s="125"/>
      <c r="F2" s="125"/>
      <c r="G2" s="125"/>
    </row>
    <row r="3" spans="2:7" x14ac:dyDescent="0.25">
      <c r="B3" s="124" t="s">
        <v>100</v>
      </c>
      <c r="C3" s="124"/>
      <c r="D3" s="124"/>
      <c r="E3" s="124"/>
      <c r="F3" s="124"/>
      <c r="G3" s="124"/>
    </row>
    <row r="4" spans="2:7" x14ac:dyDescent="0.25">
      <c r="B4" s="56"/>
      <c r="C4" s="56"/>
      <c r="D4" s="3"/>
      <c r="E4" s="56"/>
      <c r="F4" s="56"/>
      <c r="G4" s="56"/>
    </row>
    <row r="5" spans="2:7" x14ac:dyDescent="0.25">
      <c r="B5" s="4" t="s">
        <v>98</v>
      </c>
      <c r="C5" s="4" t="s">
        <v>2</v>
      </c>
      <c r="D5" s="4" t="s">
        <v>2</v>
      </c>
      <c r="E5" s="4" t="s">
        <v>99</v>
      </c>
      <c r="F5" s="4" t="s">
        <v>2</v>
      </c>
      <c r="G5" s="4" t="s">
        <v>2</v>
      </c>
    </row>
    <row r="6" spans="2:7" x14ac:dyDescent="0.25">
      <c r="B6" s="27" t="s">
        <v>17</v>
      </c>
      <c r="C6" s="34"/>
      <c r="D6" s="17"/>
      <c r="E6" s="28" t="s">
        <v>18</v>
      </c>
      <c r="F6" s="26"/>
      <c r="G6" s="29"/>
    </row>
    <row r="7" spans="2:7" x14ac:dyDescent="0.25">
      <c r="B7" s="7" t="s">
        <v>28</v>
      </c>
      <c r="C7" s="31">
        <v>81000</v>
      </c>
      <c r="D7" s="16"/>
      <c r="E7" s="5" t="s">
        <v>13</v>
      </c>
      <c r="F7" s="31">
        <v>7200</v>
      </c>
      <c r="G7" s="20"/>
    </row>
    <row r="8" spans="2:7" x14ac:dyDescent="0.25">
      <c r="B8" s="7" t="s">
        <v>32</v>
      </c>
      <c r="C8" s="31">
        <v>10800</v>
      </c>
      <c r="D8" s="16"/>
      <c r="E8" s="7" t="s">
        <v>16</v>
      </c>
      <c r="F8" s="31">
        <v>7200</v>
      </c>
      <c r="G8" s="20"/>
    </row>
    <row r="9" spans="2:7" x14ac:dyDescent="0.25">
      <c r="B9" s="7" t="s">
        <v>37</v>
      </c>
      <c r="C9" s="31">
        <v>30700</v>
      </c>
      <c r="D9" s="16"/>
      <c r="E9" s="5" t="s">
        <v>28</v>
      </c>
      <c r="F9" s="31">
        <v>108000</v>
      </c>
      <c r="G9" s="20"/>
    </row>
    <row r="10" spans="2:7" x14ac:dyDescent="0.25">
      <c r="B10" s="7" t="s">
        <v>38</v>
      </c>
      <c r="C10" s="31">
        <v>51300</v>
      </c>
      <c r="D10" s="16"/>
      <c r="E10" s="5" t="s">
        <v>21</v>
      </c>
      <c r="F10" s="31">
        <v>8100</v>
      </c>
      <c r="G10" s="20"/>
    </row>
    <row r="11" spans="2:7" x14ac:dyDescent="0.25">
      <c r="B11" s="7" t="s">
        <v>46</v>
      </c>
      <c r="C11" s="31">
        <v>27000</v>
      </c>
      <c r="D11" s="16"/>
      <c r="E11" s="5" t="s">
        <v>32</v>
      </c>
      <c r="F11" s="31">
        <v>14400</v>
      </c>
      <c r="G11" s="20"/>
    </row>
    <row r="12" spans="2:7" x14ac:dyDescent="0.25">
      <c r="B12" s="7" t="s">
        <v>53</v>
      </c>
      <c r="C12" s="35">
        <v>13500</v>
      </c>
      <c r="D12" s="22">
        <f>SUM(C6:C12)</f>
        <v>214300</v>
      </c>
      <c r="E12" s="5" t="s">
        <v>37</v>
      </c>
      <c r="F12" s="31">
        <f>39600+1000</f>
        <v>40600</v>
      </c>
      <c r="G12" s="20"/>
    </row>
    <row r="13" spans="2:7" x14ac:dyDescent="0.25">
      <c r="B13" s="7"/>
      <c r="C13" s="31"/>
      <c r="D13" s="7"/>
      <c r="E13" s="5" t="s">
        <v>38</v>
      </c>
      <c r="F13" s="31">
        <v>64800</v>
      </c>
      <c r="G13" s="20"/>
    </row>
    <row r="14" spans="2:7" x14ac:dyDescent="0.25">
      <c r="B14" s="19" t="s">
        <v>61</v>
      </c>
      <c r="C14" s="31"/>
      <c r="D14" s="6"/>
      <c r="E14" s="5" t="s">
        <v>46</v>
      </c>
      <c r="F14" s="31">
        <v>36000</v>
      </c>
      <c r="G14" s="20"/>
    </row>
    <row r="15" spans="2:7" x14ac:dyDescent="0.25">
      <c r="B15" s="7" t="s">
        <v>13</v>
      </c>
      <c r="C15" s="31">
        <v>35</v>
      </c>
      <c r="D15" s="16"/>
      <c r="E15" s="5" t="s">
        <v>47</v>
      </c>
      <c r="F15" s="31">
        <v>4500</v>
      </c>
      <c r="G15" s="20"/>
    </row>
    <row r="16" spans="2:7" x14ac:dyDescent="0.25">
      <c r="B16" s="7" t="s">
        <v>28</v>
      </c>
      <c r="C16" s="31">
        <v>9530</v>
      </c>
      <c r="D16" s="16"/>
      <c r="E16" s="5" t="s">
        <v>53</v>
      </c>
      <c r="F16" s="35">
        <v>18000</v>
      </c>
      <c r="G16" s="20">
        <f>SUM(F7:F16)</f>
        <v>308800</v>
      </c>
    </row>
    <row r="17" spans="2:7" x14ac:dyDescent="0.25">
      <c r="B17" s="7" t="s">
        <v>21</v>
      </c>
      <c r="C17" s="31">
        <v>64</v>
      </c>
      <c r="D17" s="16"/>
      <c r="E17" s="8"/>
      <c r="F17" s="31"/>
      <c r="G17" s="20"/>
    </row>
    <row r="18" spans="2:7" x14ac:dyDescent="0.25">
      <c r="B18" s="23" t="s">
        <v>38</v>
      </c>
      <c r="C18" s="31">
        <v>300</v>
      </c>
      <c r="D18" s="16"/>
      <c r="E18" s="8" t="s">
        <v>56</v>
      </c>
      <c r="F18" s="31"/>
      <c r="G18" s="20"/>
    </row>
    <row r="19" spans="2:7" x14ac:dyDescent="0.25">
      <c r="B19" s="23" t="s">
        <v>53</v>
      </c>
      <c r="C19" s="35">
        <f>14218+3149</f>
        <v>17367</v>
      </c>
      <c r="D19" s="18">
        <f>SUM(C15:C19)</f>
        <v>27296</v>
      </c>
      <c r="E19" s="5" t="s">
        <v>13</v>
      </c>
      <c r="F19" s="31">
        <v>1224</v>
      </c>
      <c r="G19" s="20"/>
    </row>
    <row r="20" spans="2:7" x14ac:dyDescent="0.25">
      <c r="B20" s="23"/>
      <c r="C20" s="31"/>
      <c r="D20" s="6"/>
      <c r="E20" s="5" t="s">
        <v>28</v>
      </c>
      <c r="F20" s="31">
        <v>167</v>
      </c>
      <c r="G20" s="20"/>
    </row>
    <row r="21" spans="2:7" x14ac:dyDescent="0.25">
      <c r="B21" s="8" t="s">
        <v>62</v>
      </c>
      <c r="C21" s="31"/>
      <c r="D21" s="6"/>
      <c r="E21" s="5" t="s">
        <v>21</v>
      </c>
      <c r="F21" s="31">
        <v>1223</v>
      </c>
      <c r="G21" s="20"/>
    </row>
    <row r="22" spans="2:7" x14ac:dyDescent="0.25">
      <c r="B22" s="5" t="s">
        <v>13</v>
      </c>
      <c r="C22" s="31">
        <v>130</v>
      </c>
      <c r="D22" s="6"/>
      <c r="E22" s="5" t="s">
        <v>32</v>
      </c>
      <c r="F22" s="31">
        <f>3796+61589</f>
        <v>65385</v>
      </c>
      <c r="G22" s="20"/>
    </row>
    <row r="23" spans="2:7" x14ac:dyDescent="0.25">
      <c r="B23" s="5" t="s">
        <v>37</v>
      </c>
      <c r="C23" s="31">
        <v>400</v>
      </c>
      <c r="D23" s="6"/>
      <c r="E23" s="5" t="s">
        <v>37</v>
      </c>
      <c r="F23" s="31">
        <f>977+12600</f>
        <v>13577</v>
      </c>
      <c r="G23" s="20"/>
    </row>
    <row r="24" spans="2:7" x14ac:dyDescent="0.25">
      <c r="B24" s="5" t="s">
        <v>53</v>
      </c>
      <c r="C24" s="35">
        <v>1500</v>
      </c>
      <c r="D24" s="20">
        <f>SUM(C22:C24)</f>
        <v>2030</v>
      </c>
      <c r="E24" s="5" t="s">
        <v>38</v>
      </c>
      <c r="F24" s="31">
        <v>1575</v>
      </c>
      <c r="G24" s="20"/>
    </row>
    <row r="25" spans="2:7" x14ac:dyDescent="0.25">
      <c r="B25" s="5"/>
      <c r="C25" s="31"/>
      <c r="D25" s="20"/>
      <c r="E25" s="32" t="s">
        <v>41</v>
      </c>
      <c r="F25" s="31">
        <v>8000</v>
      </c>
      <c r="G25" s="33"/>
    </row>
    <row r="26" spans="2:7" x14ac:dyDescent="0.25">
      <c r="B26" s="8" t="s">
        <v>63</v>
      </c>
      <c r="C26" s="31"/>
      <c r="D26" s="20"/>
      <c r="E26" s="5" t="s">
        <v>46</v>
      </c>
      <c r="F26" s="31">
        <v>6035</v>
      </c>
      <c r="G26" s="20"/>
    </row>
    <row r="27" spans="2:7" x14ac:dyDescent="0.25">
      <c r="B27" s="5" t="s">
        <v>13</v>
      </c>
      <c r="C27" s="35">
        <v>90</v>
      </c>
      <c r="D27" s="20">
        <f>SUM(C27:C27)</f>
        <v>90</v>
      </c>
      <c r="E27" s="5" t="s">
        <v>47</v>
      </c>
      <c r="F27" s="31">
        <f>1093+11376</f>
        <v>12469</v>
      </c>
      <c r="G27" s="20"/>
    </row>
    <row r="28" spans="2:7" x14ac:dyDescent="0.25">
      <c r="B28" s="8"/>
      <c r="C28" s="31"/>
      <c r="D28" s="20"/>
      <c r="E28" s="5" t="s">
        <v>53</v>
      </c>
      <c r="F28" s="35">
        <v>12213</v>
      </c>
      <c r="G28" s="20">
        <f>SUM(F19:F28)</f>
        <v>121868</v>
      </c>
    </row>
    <row r="29" spans="2:7" x14ac:dyDescent="0.25">
      <c r="B29" s="8" t="s">
        <v>64</v>
      </c>
      <c r="C29" s="31"/>
      <c r="D29" s="20"/>
      <c r="E29" s="5"/>
      <c r="F29" s="31"/>
      <c r="G29" s="20"/>
    </row>
    <row r="30" spans="2:7" x14ac:dyDescent="0.25">
      <c r="B30" s="5" t="s">
        <v>13</v>
      </c>
      <c r="C30" s="35">
        <v>5000</v>
      </c>
      <c r="D30" s="20">
        <f>SUM(C30:C30)</f>
        <v>5000</v>
      </c>
      <c r="E30" s="8" t="s">
        <v>57</v>
      </c>
      <c r="F30" s="31"/>
      <c r="G30" s="20"/>
    </row>
    <row r="31" spans="2:7" x14ac:dyDescent="0.25">
      <c r="B31" s="8"/>
      <c r="C31" s="31"/>
      <c r="D31" s="20"/>
      <c r="E31" s="5" t="s">
        <v>28</v>
      </c>
      <c r="F31" s="35">
        <v>5000</v>
      </c>
      <c r="G31" s="20">
        <f>SUM(F31:F31)</f>
        <v>5000</v>
      </c>
    </row>
    <row r="32" spans="2:7" x14ac:dyDescent="0.25">
      <c r="B32" s="8" t="s">
        <v>65</v>
      </c>
      <c r="C32" s="31"/>
      <c r="D32" s="20"/>
      <c r="E32" s="8"/>
      <c r="F32" s="31"/>
      <c r="G32" s="7"/>
    </row>
    <row r="33" spans="2:7" x14ac:dyDescent="0.25">
      <c r="B33" s="5" t="s">
        <v>13</v>
      </c>
      <c r="C33" s="35">
        <v>2460</v>
      </c>
      <c r="D33" s="20">
        <f>SUM(C33:C33)</f>
        <v>2460</v>
      </c>
      <c r="E33" s="8" t="s">
        <v>58</v>
      </c>
      <c r="F33" s="31"/>
      <c r="G33" s="20"/>
    </row>
    <row r="34" spans="2:7" x14ac:dyDescent="0.25">
      <c r="B34" s="19" t="s">
        <v>8</v>
      </c>
      <c r="C34" s="31"/>
      <c r="D34" s="7"/>
      <c r="E34" s="5" t="s">
        <v>32</v>
      </c>
      <c r="F34" s="35">
        <v>6200</v>
      </c>
      <c r="G34" s="20">
        <f>SUM(F34:F34)</f>
        <v>6200</v>
      </c>
    </row>
    <row r="35" spans="2:7" x14ac:dyDescent="0.25">
      <c r="B35" s="19" t="s">
        <v>66</v>
      </c>
      <c r="C35" s="31"/>
      <c r="D35" s="20"/>
      <c r="E35" s="5"/>
      <c r="F35" s="35"/>
      <c r="G35" s="20"/>
    </row>
    <row r="36" spans="2:7" x14ac:dyDescent="0.25">
      <c r="B36" s="7" t="s">
        <v>21</v>
      </c>
      <c r="C36" s="35">
        <v>1450</v>
      </c>
      <c r="D36" s="20">
        <f>SUM(C36:C36)</f>
        <v>1450</v>
      </c>
      <c r="E36" s="8" t="s">
        <v>81</v>
      </c>
      <c r="F36" s="31"/>
      <c r="G36" s="20"/>
    </row>
    <row r="37" spans="2:7" x14ac:dyDescent="0.25">
      <c r="B37" s="19"/>
      <c r="C37" s="31"/>
      <c r="D37" s="7"/>
      <c r="E37" s="5" t="s">
        <v>41</v>
      </c>
      <c r="F37" s="35">
        <v>8000</v>
      </c>
      <c r="G37" s="20">
        <f>SUM(F37:F37)</f>
        <v>8000</v>
      </c>
    </row>
    <row r="38" spans="2:7" x14ac:dyDescent="0.25">
      <c r="B38" s="19" t="s">
        <v>67</v>
      </c>
      <c r="C38" s="31"/>
      <c r="D38" s="20"/>
      <c r="E38" s="8"/>
      <c r="F38" s="31"/>
      <c r="G38" s="7"/>
    </row>
    <row r="39" spans="2:7" x14ac:dyDescent="0.25">
      <c r="B39" s="7" t="s">
        <v>16</v>
      </c>
      <c r="C39" s="31">
        <v>1350</v>
      </c>
      <c r="D39" s="20"/>
      <c r="E39" s="8" t="s">
        <v>59</v>
      </c>
      <c r="F39" s="31"/>
      <c r="G39" s="20"/>
    </row>
    <row r="40" spans="2:7" x14ac:dyDescent="0.25">
      <c r="B40" s="7" t="s">
        <v>41</v>
      </c>
      <c r="C40" s="31">
        <f>247+390</f>
        <v>637</v>
      </c>
      <c r="E40" s="5" t="s">
        <v>47</v>
      </c>
      <c r="F40" s="35">
        <v>7600</v>
      </c>
      <c r="G40" s="20">
        <f>SUM(F40:F40)</f>
        <v>7600</v>
      </c>
    </row>
    <row r="41" spans="2:7" x14ac:dyDescent="0.25">
      <c r="B41" s="7" t="s">
        <v>47</v>
      </c>
      <c r="C41" s="35">
        <v>25200</v>
      </c>
      <c r="D41" s="20">
        <f>SUM(C39:C41)</f>
        <v>27187</v>
      </c>
      <c r="E41" s="5"/>
      <c r="F41" s="31"/>
      <c r="G41" s="20"/>
    </row>
    <row r="42" spans="2:7" x14ac:dyDescent="0.25">
      <c r="B42" s="19"/>
      <c r="C42" s="31"/>
      <c r="D42" s="7"/>
      <c r="E42" s="8" t="s">
        <v>60</v>
      </c>
      <c r="F42" s="31"/>
      <c r="G42" s="20"/>
    </row>
    <row r="43" spans="2:7" x14ac:dyDescent="0.25">
      <c r="B43" s="19" t="s">
        <v>68</v>
      </c>
      <c r="C43" s="31"/>
      <c r="D43" s="20"/>
      <c r="E43" s="5" t="s">
        <v>51</v>
      </c>
      <c r="F43" s="35">
        <f>28200+12000</f>
        <v>40200</v>
      </c>
      <c r="G43" s="20">
        <f>SUM(F43:F43)</f>
        <v>40200</v>
      </c>
    </row>
    <row r="44" spans="2:7" x14ac:dyDescent="0.25">
      <c r="B44" s="7" t="s">
        <v>16</v>
      </c>
      <c r="C44" s="35">
        <v>1600</v>
      </c>
      <c r="D44" s="20">
        <f>SUM(C44:C44)</f>
        <v>1600</v>
      </c>
      <c r="E44" s="8"/>
      <c r="F44" s="31"/>
      <c r="G44" s="7"/>
    </row>
    <row r="45" spans="2:7" x14ac:dyDescent="0.25">
      <c r="B45" s="19"/>
      <c r="C45" s="31"/>
      <c r="D45" s="7"/>
      <c r="E45" s="8" t="s">
        <v>82</v>
      </c>
      <c r="F45" s="31"/>
      <c r="G45" s="20"/>
    </row>
    <row r="46" spans="2:7" x14ac:dyDescent="0.25">
      <c r="B46" s="19" t="s">
        <v>69</v>
      </c>
      <c r="C46" s="31"/>
      <c r="D46" s="20"/>
      <c r="E46" s="5" t="s">
        <v>53</v>
      </c>
      <c r="F46" s="35">
        <v>10000</v>
      </c>
      <c r="G46" s="20">
        <f>SUM(F46:F46)</f>
        <v>10000</v>
      </c>
    </row>
    <row r="47" spans="2:7" x14ac:dyDescent="0.25">
      <c r="B47" s="7" t="s">
        <v>28</v>
      </c>
      <c r="C47" s="31">
        <v>6</v>
      </c>
      <c r="D47" s="20"/>
      <c r="E47" s="8"/>
      <c r="F47" s="31"/>
      <c r="G47" s="20"/>
    </row>
    <row r="48" spans="2:7" x14ac:dyDescent="0.25">
      <c r="B48" s="7" t="s">
        <v>21</v>
      </c>
      <c r="C48" s="31">
        <v>5</v>
      </c>
      <c r="D48" s="20"/>
      <c r="E48" s="8"/>
      <c r="F48" s="31"/>
      <c r="G48" s="20"/>
    </row>
    <row r="49" spans="2:7" x14ac:dyDescent="0.25">
      <c r="B49" s="7" t="s">
        <v>37</v>
      </c>
      <c r="C49" s="31">
        <v>30</v>
      </c>
      <c r="D49" s="20"/>
      <c r="E49" s="8"/>
      <c r="F49" s="31"/>
      <c r="G49" s="20"/>
    </row>
    <row r="50" spans="2:7" x14ac:dyDescent="0.25">
      <c r="B50" s="7" t="s">
        <v>38</v>
      </c>
      <c r="C50" s="31">
        <v>130</v>
      </c>
      <c r="D50" s="20"/>
      <c r="E50" s="8"/>
      <c r="F50" s="31"/>
      <c r="G50" s="20"/>
    </row>
    <row r="51" spans="2:7" x14ac:dyDescent="0.25">
      <c r="B51" s="7" t="s">
        <v>41</v>
      </c>
      <c r="C51" s="35">
        <v>172</v>
      </c>
      <c r="D51" s="20">
        <f>SUM(C47:C51)</f>
        <v>343</v>
      </c>
      <c r="E51" s="8"/>
      <c r="F51" s="31"/>
      <c r="G51" s="20"/>
    </row>
    <row r="52" spans="2:7" x14ac:dyDescent="0.25">
      <c r="B52" s="19"/>
      <c r="C52" s="31"/>
      <c r="D52" s="7"/>
      <c r="E52" s="8"/>
      <c r="F52" s="31"/>
      <c r="G52" s="20"/>
    </row>
    <row r="53" spans="2:7" x14ac:dyDescent="0.25">
      <c r="B53" s="19" t="s">
        <v>70</v>
      </c>
      <c r="C53" s="31"/>
      <c r="D53" s="20"/>
      <c r="E53" s="8"/>
      <c r="F53" s="31"/>
      <c r="G53" s="20"/>
    </row>
    <row r="54" spans="2:7" x14ac:dyDescent="0.25">
      <c r="B54" s="7" t="s">
        <v>21</v>
      </c>
      <c r="C54" s="31">
        <v>72</v>
      </c>
      <c r="D54" s="20"/>
      <c r="E54" s="8"/>
      <c r="F54" s="31"/>
      <c r="G54" s="20"/>
    </row>
    <row r="55" spans="2:7" x14ac:dyDescent="0.25">
      <c r="B55" s="7" t="s">
        <v>37</v>
      </c>
      <c r="C55" s="31">
        <v>150</v>
      </c>
      <c r="D55" s="20"/>
      <c r="E55" s="8"/>
      <c r="F55" s="31"/>
      <c r="G55" s="20"/>
    </row>
    <row r="56" spans="2:7" x14ac:dyDescent="0.25">
      <c r="B56" s="7" t="s">
        <v>53</v>
      </c>
      <c r="C56" s="35">
        <v>850</v>
      </c>
      <c r="D56" s="20">
        <f>SUM(C54:C56)</f>
        <v>1072</v>
      </c>
      <c r="E56" s="8"/>
      <c r="F56" s="31"/>
      <c r="G56" s="20"/>
    </row>
    <row r="57" spans="2:7" x14ac:dyDescent="0.25">
      <c r="B57" s="19"/>
      <c r="C57" s="31"/>
      <c r="D57" s="7"/>
      <c r="E57" s="8"/>
      <c r="F57" s="31"/>
      <c r="G57" s="20"/>
    </row>
    <row r="58" spans="2:7" x14ac:dyDescent="0.25">
      <c r="B58" s="19" t="s">
        <v>71</v>
      </c>
      <c r="C58" s="31"/>
      <c r="D58" s="20"/>
      <c r="E58" s="8"/>
      <c r="F58" s="31"/>
      <c r="G58" s="20"/>
    </row>
    <row r="59" spans="2:7" x14ac:dyDescent="0.25">
      <c r="B59" s="7"/>
      <c r="C59" s="31"/>
      <c r="D59" s="20"/>
      <c r="E59" s="8"/>
      <c r="F59" s="31"/>
      <c r="G59" s="20"/>
    </row>
    <row r="60" spans="2:7" x14ac:dyDescent="0.25">
      <c r="B60" s="7" t="s">
        <v>21</v>
      </c>
      <c r="C60" s="31">
        <v>845</v>
      </c>
      <c r="D60" s="20"/>
      <c r="E60" s="8"/>
      <c r="F60" s="31"/>
      <c r="G60" s="20"/>
    </row>
    <row r="61" spans="2:7" x14ac:dyDescent="0.25">
      <c r="B61" s="7" t="s">
        <v>37</v>
      </c>
      <c r="C61" s="31">
        <v>1000</v>
      </c>
      <c r="D61" s="20"/>
      <c r="E61" s="8"/>
      <c r="F61" s="31"/>
      <c r="G61" s="20"/>
    </row>
    <row r="62" spans="2:7" x14ac:dyDescent="0.25">
      <c r="B62" s="7" t="s">
        <v>53</v>
      </c>
      <c r="C62" s="35">
        <v>2500</v>
      </c>
      <c r="D62" s="20">
        <f>SUM(C59:C62)</f>
        <v>4345</v>
      </c>
      <c r="E62" s="8"/>
      <c r="F62" s="31"/>
      <c r="G62" s="20"/>
    </row>
    <row r="63" spans="2:7" x14ac:dyDescent="0.25">
      <c r="B63" s="19"/>
      <c r="C63" s="31"/>
      <c r="D63" s="20"/>
      <c r="E63" s="8"/>
      <c r="F63" s="31"/>
      <c r="G63" s="20"/>
    </row>
    <row r="64" spans="2:7" x14ac:dyDescent="0.25">
      <c r="B64" s="19" t="s">
        <v>72</v>
      </c>
      <c r="C64" s="31"/>
      <c r="D64" s="20"/>
      <c r="E64" s="8"/>
      <c r="F64" s="31"/>
      <c r="G64" s="20"/>
    </row>
    <row r="65" spans="2:7" x14ac:dyDescent="0.25">
      <c r="B65" s="7" t="s">
        <v>28</v>
      </c>
      <c r="C65" s="35">
        <v>1000</v>
      </c>
      <c r="D65" s="20">
        <f>SUM(C65:C66)</f>
        <v>1000</v>
      </c>
      <c r="E65" s="8"/>
      <c r="F65" s="31"/>
      <c r="G65" s="20"/>
    </row>
    <row r="66" spans="2:7" x14ac:dyDescent="0.25">
      <c r="B66" s="19"/>
      <c r="C66" s="31"/>
      <c r="D66" s="7"/>
      <c r="E66" s="8"/>
      <c r="F66" s="31"/>
      <c r="G66" s="20" t="s">
        <v>8</v>
      </c>
    </row>
    <row r="67" spans="2:7" x14ac:dyDescent="0.25">
      <c r="B67" s="19" t="s">
        <v>73</v>
      </c>
      <c r="C67" s="31"/>
      <c r="D67" s="20"/>
      <c r="E67" s="8"/>
      <c r="F67" s="31"/>
      <c r="G67" s="20"/>
    </row>
    <row r="68" spans="2:7" x14ac:dyDescent="0.25">
      <c r="B68" s="7" t="s">
        <v>28</v>
      </c>
      <c r="C68" s="31">
        <v>1000</v>
      </c>
      <c r="D68" s="20"/>
      <c r="E68" s="8"/>
      <c r="F68" s="31"/>
      <c r="G68" s="20"/>
    </row>
    <row r="69" spans="2:7" x14ac:dyDescent="0.25">
      <c r="B69" s="7" t="s">
        <v>38</v>
      </c>
      <c r="C69" s="31">
        <v>2000</v>
      </c>
      <c r="D69" s="20"/>
      <c r="E69" s="8"/>
      <c r="F69" s="31"/>
      <c r="G69" s="20"/>
    </row>
    <row r="70" spans="2:7" x14ac:dyDescent="0.25">
      <c r="B70" s="7" t="s">
        <v>41</v>
      </c>
      <c r="C70" s="31">
        <v>2950</v>
      </c>
      <c r="D70" s="20"/>
      <c r="E70" s="8"/>
      <c r="F70" s="31"/>
      <c r="G70" s="20"/>
    </row>
    <row r="71" spans="2:7" x14ac:dyDescent="0.25">
      <c r="B71" s="7" t="s">
        <v>47</v>
      </c>
      <c r="C71" s="35">
        <v>500</v>
      </c>
      <c r="D71" s="20">
        <f>SUM(C68:C72)</f>
        <v>6450</v>
      </c>
      <c r="E71" s="8"/>
      <c r="F71" s="31"/>
      <c r="G71" s="20"/>
    </row>
    <row r="72" spans="2:7" x14ac:dyDescent="0.25">
      <c r="B72" s="19"/>
      <c r="C72" s="31"/>
      <c r="D72" s="7"/>
      <c r="E72" s="8"/>
      <c r="F72" s="31"/>
      <c r="G72" s="20"/>
    </row>
    <row r="73" spans="2:7" x14ac:dyDescent="0.25">
      <c r="B73" s="19" t="s">
        <v>74</v>
      </c>
      <c r="C73" s="31"/>
      <c r="D73" s="20"/>
      <c r="E73" s="8"/>
      <c r="F73" s="31"/>
      <c r="G73" s="20"/>
    </row>
    <row r="74" spans="2:7" x14ac:dyDescent="0.25">
      <c r="B74" s="7" t="s">
        <v>38</v>
      </c>
      <c r="C74" s="35">
        <v>1000</v>
      </c>
      <c r="D74" s="20">
        <f>SUM(C74:C74)</f>
        <v>1000</v>
      </c>
      <c r="E74" s="8"/>
      <c r="F74" s="31"/>
      <c r="G74" s="20"/>
    </row>
    <row r="75" spans="2:7" x14ac:dyDescent="0.25">
      <c r="B75" s="19"/>
      <c r="C75" s="31"/>
      <c r="D75" s="7"/>
      <c r="E75" s="8"/>
      <c r="F75" s="31"/>
      <c r="G75" s="20"/>
    </row>
    <row r="76" spans="2:7" x14ac:dyDescent="0.25">
      <c r="B76" s="19" t="s">
        <v>75</v>
      </c>
      <c r="C76" s="31"/>
      <c r="D76" s="20"/>
      <c r="E76" s="8"/>
      <c r="F76" s="31"/>
      <c r="G76" s="20"/>
    </row>
    <row r="77" spans="2:7" x14ac:dyDescent="0.25">
      <c r="B77" s="7" t="s">
        <v>41</v>
      </c>
      <c r="C77" s="35">
        <v>388</v>
      </c>
      <c r="D77" s="20">
        <f>SUM(C77:C77)</f>
        <v>388</v>
      </c>
      <c r="E77" s="8"/>
      <c r="F77" s="31"/>
      <c r="G77" s="20"/>
    </row>
    <row r="78" spans="2:7" x14ac:dyDescent="0.25">
      <c r="B78" s="19"/>
      <c r="C78" s="31"/>
      <c r="D78" s="7"/>
      <c r="E78" s="8"/>
      <c r="F78" s="31"/>
      <c r="G78" s="20"/>
    </row>
    <row r="79" spans="2:7" x14ac:dyDescent="0.25">
      <c r="B79" s="19" t="s">
        <v>76</v>
      </c>
      <c r="C79" s="31"/>
      <c r="D79" s="20"/>
      <c r="E79" s="8"/>
      <c r="F79" s="31"/>
      <c r="G79" s="20"/>
    </row>
    <row r="80" spans="2:7" x14ac:dyDescent="0.25">
      <c r="B80" s="7" t="s">
        <v>41</v>
      </c>
      <c r="C80" s="35">
        <v>2100</v>
      </c>
      <c r="D80" s="20">
        <f>SUM(C80:C80)</f>
        <v>2100</v>
      </c>
      <c r="E80" s="8"/>
      <c r="F80" s="31"/>
      <c r="G80" s="20"/>
    </row>
    <row r="81" spans="2:7" x14ac:dyDescent="0.25">
      <c r="B81" s="19"/>
      <c r="C81" s="31"/>
      <c r="D81" s="7"/>
      <c r="E81" s="8"/>
      <c r="F81" s="31"/>
      <c r="G81" s="20"/>
    </row>
    <row r="82" spans="2:7" x14ac:dyDescent="0.25">
      <c r="B82" s="19" t="s">
        <v>77</v>
      </c>
      <c r="C82" s="31"/>
      <c r="D82" s="20"/>
      <c r="E82" s="8"/>
      <c r="F82" s="31"/>
      <c r="G82" s="20"/>
    </row>
    <row r="83" spans="2:7" x14ac:dyDescent="0.25">
      <c r="B83" s="7" t="s">
        <v>47</v>
      </c>
      <c r="C83" s="35">
        <v>5000</v>
      </c>
      <c r="D83" s="20">
        <f>SUM(C83:C84)</f>
        <v>5000</v>
      </c>
      <c r="E83" s="8"/>
      <c r="F83" s="31"/>
      <c r="G83" s="20"/>
    </row>
    <row r="84" spans="2:7" x14ac:dyDescent="0.25">
      <c r="B84" s="19"/>
      <c r="C84" s="31"/>
      <c r="D84" s="20"/>
      <c r="E84" s="8"/>
      <c r="F84" s="31"/>
      <c r="G84" s="20"/>
    </row>
    <row r="85" spans="2:7" x14ac:dyDescent="0.25">
      <c r="B85" s="19" t="s">
        <v>78</v>
      </c>
      <c r="C85" s="31"/>
      <c r="D85" s="20"/>
      <c r="E85" s="8"/>
      <c r="F85" s="31"/>
      <c r="G85" s="20"/>
    </row>
    <row r="86" spans="2:7" x14ac:dyDescent="0.25">
      <c r="B86" s="7" t="s">
        <v>53</v>
      </c>
      <c r="C86" s="35">
        <v>15500</v>
      </c>
      <c r="D86" s="20">
        <f>SUM(C86:C86)</f>
        <v>15500</v>
      </c>
      <c r="E86" s="8"/>
      <c r="F86" s="31"/>
      <c r="G86" s="20"/>
    </row>
    <row r="87" spans="2:7" x14ac:dyDescent="0.25">
      <c r="B87" s="7"/>
      <c r="C87" s="31"/>
      <c r="D87" s="20"/>
      <c r="E87" s="8"/>
      <c r="F87" s="31"/>
      <c r="G87" s="20"/>
    </row>
    <row r="88" spans="2:7" x14ac:dyDescent="0.25">
      <c r="B88" s="19" t="s">
        <v>79</v>
      </c>
      <c r="C88" s="31"/>
      <c r="D88" s="20"/>
      <c r="E88" s="8"/>
      <c r="F88" s="31"/>
      <c r="G88" s="20"/>
    </row>
    <row r="89" spans="2:7" x14ac:dyDescent="0.25">
      <c r="B89" s="19" t="s">
        <v>80</v>
      </c>
      <c r="C89" s="31"/>
      <c r="D89" s="20"/>
      <c r="E89" s="8"/>
      <c r="F89" s="31"/>
      <c r="G89" s="20"/>
    </row>
    <row r="90" spans="2:7" x14ac:dyDescent="0.25">
      <c r="B90" s="7" t="s">
        <v>16</v>
      </c>
      <c r="C90" s="31">
        <v>4250</v>
      </c>
      <c r="D90" s="20"/>
      <c r="E90" s="8"/>
      <c r="F90" s="31"/>
      <c r="G90" s="20"/>
    </row>
    <row r="91" spans="2:7" x14ac:dyDescent="0.25">
      <c r="B91" s="7" t="s">
        <v>21</v>
      </c>
      <c r="C91" s="31">
        <v>6887</v>
      </c>
      <c r="D91" s="20"/>
      <c r="E91" s="8"/>
      <c r="F91" s="31"/>
      <c r="G91" s="20"/>
    </row>
    <row r="92" spans="2:7" x14ac:dyDescent="0.25">
      <c r="B92" s="7" t="s">
        <v>41</v>
      </c>
      <c r="C92" s="31">
        <v>9752</v>
      </c>
      <c r="D92" s="20"/>
      <c r="E92" s="8"/>
      <c r="F92" s="31"/>
      <c r="G92" s="20"/>
    </row>
    <row r="93" spans="2:7" x14ac:dyDescent="0.25">
      <c r="B93" s="7" t="s">
        <v>46</v>
      </c>
      <c r="C93" s="31">
        <v>15035</v>
      </c>
      <c r="D93" s="20"/>
      <c r="E93" s="8"/>
      <c r="F93" s="31"/>
      <c r="G93" s="20"/>
    </row>
    <row r="94" spans="2:7" x14ac:dyDescent="0.25">
      <c r="B94" s="7" t="s">
        <v>47</v>
      </c>
      <c r="C94" s="31">
        <v>34069</v>
      </c>
      <c r="D94" s="20"/>
      <c r="E94" s="8"/>
      <c r="F94" s="31"/>
      <c r="G94" s="20"/>
    </row>
    <row r="95" spans="2:7" x14ac:dyDescent="0.25">
      <c r="B95" s="7" t="s">
        <v>37</v>
      </c>
      <c r="C95" s="31">
        <v>21897</v>
      </c>
      <c r="D95" s="20"/>
      <c r="E95" s="8" t="s">
        <v>85</v>
      </c>
      <c r="F95" s="31"/>
      <c r="G95" s="20"/>
    </row>
    <row r="96" spans="2:7" x14ac:dyDescent="0.25">
      <c r="B96" s="7" t="s">
        <v>13</v>
      </c>
      <c r="C96" s="31">
        <v>709</v>
      </c>
      <c r="D96" s="20"/>
      <c r="E96" s="8" t="s">
        <v>84</v>
      </c>
      <c r="F96" s="31"/>
      <c r="G96" s="20"/>
    </row>
    <row r="97" spans="2:9" x14ac:dyDescent="0.25">
      <c r="B97" s="7" t="s">
        <v>28</v>
      </c>
      <c r="C97" s="31">
        <v>20631</v>
      </c>
      <c r="D97" s="20"/>
      <c r="E97" s="5" t="s">
        <v>83</v>
      </c>
      <c r="F97" s="31">
        <v>11003</v>
      </c>
      <c r="G97" s="20"/>
    </row>
    <row r="98" spans="2:9" ht="15.75" customHeight="1" x14ac:dyDescent="0.25">
      <c r="B98" s="7" t="s">
        <v>32</v>
      </c>
      <c r="C98" s="31">
        <v>75185</v>
      </c>
      <c r="D98" s="20"/>
      <c r="E98" s="5"/>
      <c r="F98" s="35"/>
      <c r="G98" s="20">
        <f>SUM(F97:F98)</f>
        <v>11003</v>
      </c>
    </row>
    <row r="99" spans="2:9" ht="15.75" customHeight="1" x14ac:dyDescent="0.25">
      <c r="B99" s="7" t="s">
        <v>38</v>
      </c>
      <c r="C99" s="35">
        <v>11645</v>
      </c>
      <c r="D99" s="20">
        <f>SUM(C90:C99)</f>
        <v>200060</v>
      </c>
      <c r="E99" s="8"/>
      <c r="F99" s="31"/>
      <c r="G99" s="20"/>
    </row>
    <row r="100" spans="2:9" ht="15.75" customHeight="1" x14ac:dyDescent="0.25">
      <c r="B100" s="7"/>
      <c r="C100" s="25"/>
      <c r="D100" s="9"/>
      <c r="E100" s="8"/>
      <c r="F100" s="31"/>
      <c r="G100" s="20"/>
    </row>
    <row r="101" spans="2:9" x14ac:dyDescent="0.25">
      <c r="B101" s="4" t="s">
        <v>12</v>
      </c>
      <c r="C101" s="4"/>
      <c r="D101" s="11">
        <f>SUM(D6:D100)</f>
        <v>518671</v>
      </c>
      <c r="E101" s="10" t="s">
        <v>12</v>
      </c>
      <c r="F101" s="36"/>
      <c r="G101" s="11">
        <f>SUM(G7:G100)</f>
        <v>518671</v>
      </c>
      <c r="H101" s="30">
        <f>G101-D101</f>
        <v>0</v>
      </c>
    </row>
    <row r="102" spans="2:9" x14ac:dyDescent="0.25">
      <c r="H102" s="30"/>
      <c r="I102" s="30"/>
    </row>
  </sheetData>
  <mergeCells count="3">
    <mergeCell ref="B1:G1"/>
    <mergeCell ref="B2:G2"/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2"/>
  <sheetViews>
    <sheetView zoomScale="130" zoomScaleNormal="130" workbookViewId="0"/>
  </sheetViews>
  <sheetFormatPr defaultRowHeight="14.25" x14ac:dyDescent="0.2"/>
  <cols>
    <col min="1" max="1" width="9.140625" style="1"/>
    <col min="2" max="2" width="33.28515625" style="1" customWidth="1"/>
    <col min="3" max="3" width="11.28515625" style="1" customWidth="1"/>
    <col min="4" max="4" width="13.28515625" style="1" bestFit="1" customWidth="1"/>
    <col min="5" max="5" width="25.42578125" style="1" customWidth="1"/>
    <col min="6" max="6" width="10.5703125" style="1" customWidth="1"/>
    <col min="7" max="7" width="13.7109375" style="1" bestFit="1" customWidth="1"/>
    <col min="8" max="8" width="11.140625" style="1" bestFit="1" customWidth="1"/>
    <col min="9" max="9" width="9.140625" style="1"/>
    <col min="10" max="10" width="9.42578125" style="1" bestFit="1" customWidth="1"/>
    <col min="11" max="16384" width="9.140625" style="1"/>
  </cols>
  <sheetData>
    <row r="1" spans="2:9" ht="18" x14ac:dyDescent="0.25">
      <c r="B1" s="123" t="s">
        <v>86</v>
      </c>
      <c r="C1" s="123"/>
      <c r="D1" s="123"/>
      <c r="E1" s="123"/>
      <c r="F1" s="123"/>
      <c r="G1" s="123"/>
    </row>
    <row r="2" spans="2:9" x14ac:dyDescent="0.2">
      <c r="B2" s="37"/>
      <c r="C2" s="37"/>
      <c r="D2" s="37"/>
      <c r="E2" s="37"/>
      <c r="F2" s="37"/>
      <c r="G2" s="37"/>
    </row>
    <row r="3" spans="2:9" x14ac:dyDescent="0.2">
      <c r="B3" s="125" t="s">
        <v>102</v>
      </c>
      <c r="C3" s="125"/>
      <c r="D3" s="125"/>
      <c r="E3" s="125"/>
      <c r="F3" s="125"/>
      <c r="G3" s="125"/>
    </row>
    <row r="4" spans="2:9" ht="15" customHeight="1" x14ac:dyDescent="0.2">
      <c r="B4" s="36" t="s">
        <v>87</v>
      </c>
      <c r="C4" s="126" t="s">
        <v>2</v>
      </c>
      <c r="D4" s="127"/>
      <c r="E4" s="36" t="s">
        <v>88</v>
      </c>
      <c r="F4" s="126" t="s">
        <v>2</v>
      </c>
      <c r="G4" s="127"/>
    </row>
    <row r="5" spans="2:9" x14ac:dyDescent="0.2">
      <c r="B5" s="38" t="s">
        <v>89</v>
      </c>
      <c r="C5" s="51"/>
      <c r="D5" s="39"/>
      <c r="E5" s="79" t="s">
        <v>10</v>
      </c>
      <c r="F5" s="53">
        <f>Schedules!D837</f>
        <v>41062</v>
      </c>
      <c r="G5" s="53"/>
    </row>
    <row r="6" spans="2:9" x14ac:dyDescent="0.2">
      <c r="B6" s="32" t="s">
        <v>90</v>
      </c>
      <c r="C6" s="41">
        <f>Schedules!D744</f>
        <v>2720785</v>
      </c>
      <c r="D6" s="42"/>
      <c r="E6" s="40" t="s">
        <v>14</v>
      </c>
      <c r="F6" s="80">
        <f>Schedules!D873</f>
        <v>2287629</v>
      </c>
      <c r="G6" s="41">
        <f>SUM(F5:F6)</f>
        <v>2328691</v>
      </c>
    </row>
    <row r="7" spans="2:9" x14ac:dyDescent="0.2">
      <c r="B7" s="32" t="s">
        <v>91</v>
      </c>
      <c r="C7" s="40"/>
      <c r="D7" s="42"/>
      <c r="E7" s="40" t="s">
        <v>94</v>
      </c>
      <c r="F7" s="40"/>
      <c r="G7" s="41">
        <f>Schedules!D883</f>
        <v>977664</v>
      </c>
    </row>
    <row r="8" spans="2:9" x14ac:dyDescent="0.2">
      <c r="B8" s="32" t="s">
        <v>92</v>
      </c>
      <c r="C8" s="80">
        <f>Schedules!D781</f>
        <v>157468</v>
      </c>
      <c r="D8" s="41">
        <f>SUM(C6:C8)</f>
        <v>2878253</v>
      </c>
      <c r="E8" s="40" t="s">
        <v>95</v>
      </c>
      <c r="F8" s="40"/>
      <c r="G8" s="41">
        <f>Schedules!D888</f>
        <v>32230</v>
      </c>
    </row>
    <row r="9" spans="2:9" x14ac:dyDescent="0.2">
      <c r="B9" s="32" t="s">
        <v>93</v>
      </c>
      <c r="C9" s="7"/>
      <c r="D9" s="41">
        <f>Schedules!D794</f>
        <v>176925</v>
      </c>
      <c r="E9" s="7" t="s">
        <v>205</v>
      </c>
      <c r="F9" s="7"/>
      <c r="G9" s="7">
        <f>Schedules!D895</f>
        <v>6520</v>
      </c>
    </row>
    <row r="10" spans="2:9" x14ac:dyDescent="0.2">
      <c r="B10" s="32" t="s">
        <v>97</v>
      </c>
      <c r="C10" s="7"/>
      <c r="D10" s="40">
        <f>Schedules!D802</f>
        <v>21739</v>
      </c>
      <c r="E10" s="7" t="s">
        <v>204</v>
      </c>
      <c r="F10" s="7"/>
      <c r="G10" s="7">
        <f>Schedules!C891</f>
        <v>11733</v>
      </c>
    </row>
    <row r="11" spans="2:9" x14ac:dyDescent="0.2">
      <c r="B11" s="32" t="s">
        <v>96</v>
      </c>
      <c r="C11" s="7"/>
      <c r="D11" s="40">
        <f>Schedules!D805</f>
        <v>11575</v>
      </c>
      <c r="E11" s="7"/>
      <c r="F11" s="7"/>
      <c r="G11" s="7"/>
    </row>
    <row r="12" spans="2:9" x14ac:dyDescent="0.2">
      <c r="B12" s="32" t="s">
        <v>126</v>
      </c>
      <c r="C12" s="7"/>
      <c r="D12" s="90">
        <f>Schedules!D808</f>
        <v>247366</v>
      </c>
      <c r="E12" s="7"/>
      <c r="F12" s="7"/>
      <c r="G12" s="7"/>
    </row>
    <row r="13" spans="2:9" x14ac:dyDescent="0.2">
      <c r="B13" s="32" t="s">
        <v>202</v>
      </c>
      <c r="C13" s="7"/>
      <c r="D13" s="90">
        <f>Schedules!D811</f>
        <v>3900</v>
      </c>
      <c r="E13" s="7"/>
      <c r="F13" s="7"/>
      <c r="G13" s="7"/>
      <c r="I13" s="84"/>
    </row>
    <row r="14" spans="2:9" x14ac:dyDescent="0.2">
      <c r="B14" s="32" t="s">
        <v>203</v>
      </c>
      <c r="C14" s="7"/>
      <c r="D14" s="90">
        <f>Schedules!D814</f>
        <v>6000</v>
      </c>
      <c r="E14" s="7"/>
      <c r="F14" s="7"/>
      <c r="G14" s="7"/>
    </row>
    <row r="15" spans="2:9" x14ac:dyDescent="0.2">
      <c r="B15" s="32" t="s">
        <v>148</v>
      </c>
      <c r="C15" s="7"/>
      <c r="D15" s="90">
        <f>Schedules!D818</f>
        <v>11080</v>
      </c>
      <c r="E15" s="52"/>
      <c r="F15" s="52"/>
      <c r="G15" s="52"/>
    </row>
    <row r="16" spans="2:9" x14ac:dyDescent="0.2">
      <c r="B16" s="10" t="s">
        <v>12</v>
      </c>
      <c r="C16" s="68"/>
      <c r="D16" s="77">
        <f>SUM(D5:D15)</f>
        <v>3356838</v>
      </c>
      <c r="E16" s="4" t="s">
        <v>12</v>
      </c>
      <c r="F16" s="68"/>
      <c r="G16" s="78">
        <f>SUM(G5:G10)</f>
        <v>3356838</v>
      </c>
      <c r="H16" s="84">
        <f>D16-G16</f>
        <v>0</v>
      </c>
    </row>
    <row r="17" spans="1:7" x14ac:dyDescent="0.2">
      <c r="B17" s="2"/>
      <c r="C17" s="2"/>
      <c r="D17" s="13"/>
      <c r="E17" s="14"/>
      <c r="F17" s="14"/>
      <c r="G17" s="14"/>
    </row>
    <row r="23" spans="1:7" x14ac:dyDescent="0.2">
      <c r="B23" s="14"/>
      <c r="C23" s="14"/>
      <c r="D23" s="14"/>
    </row>
    <row r="24" spans="1:7" x14ac:dyDescent="0.2">
      <c r="G24" s="46"/>
    </row>
    <row r="27" spans="1:7" x14ac:dyDescent="0.2">
      <c r="A27" s="1" t="s">
        <v>162</v>
      </c>
    </row>
    <row r="28" spans="1:7" x14ac:dyDescent="0.2">
      <c r="B28" s="1" t="s">
        <v>163</v>
      </c>
    </row>
    <row r="30" spans="1:7" x14ac:dyDescent="0.2">
      <c r="B30" s="15"/>
      <c r="C30" s="15"/>
      <c r="D30" s="46"/>
    </row>
    <row r="52" spans="9:10" x14ac:dyDescent="0.2">
      <c r="J52" s="1">
        <v>1374175</v>
      </c>
    </row>
    <row r="61" spans="9:10" x14ac:dyDescent="0.2">
      <c r="I61" s="44"/>
    </row>
    <row r="70" spans="8:8" x14ac:dyDescent="0.2">
      <c r="H70" s="12">
        <f>D16-G16</f>
        <v>0</v>
      </c>
    </row>
    <row r="72" spans="8:8" x14ac:dyDescent="0.2">
      <c r="H72" s="12"/>
    </row>
  </sheetData>
  <mergeCells count="4">
    <mergeCell ref="B1:G1"/>
    <mergeCell ref="B3:G3"/>
    <mergeCell ref="C4:D4"/>
    <mergeCell ref="F4:G4"/>
  </mergeCells>
  <pageMargins left="0.16" right="0.24" top="0.77" bottom="0.75" header="0.3" footer="0.3"/>
  <pageSetup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897"/>
  <sheetViews>
    <sheetView topLeftCell="A562" zoomScale="130" zoomScaleNormal="130" workbookViewId="0">
      <selection activeCell="B579" sqref="B579"/>
    </sheetView>
  </sheetViews>
  <sheetFormatPr defaultRowHeight="15" x14ac:dyDescent="0.25"/>
  <cols>
    <col min="2" max="2" width="41" bestFit="1" customWidth="1"/>
    <col min="3" max="3" width="15" customWidth="1"/>
    <col min="4" max="4" width="12.7109375" customWidth="1"/>
  </cols>
  <sheetData>
    <row r="2" spans="2:5" x14ac:dyDescent="0.25">
      <c r="B2" s="131" t="s">
        <v>86</v>
      </c>
      <c r="C2" s="131"/>
      <c r="D2" s="131"/>
    </row>
    <row r="3" spans="2:5" x14ac:dyDescent="0.25">
      <c r="B3" s="131" t="s">
        <v>116</v>
      </c>
      <c r="C3" s="131"/>
      <c r="D3" s="131"/>
    </row>
    <row r="4" spans="2:5" x14ac:dyDescent="0.25">
      <c r="B4" s="131" t="s">
        <v>113</v>
      </c>
      <c r="C4" s="131"/>
      <c r="D4" s="131"/>
    </row>
    <row r="5" spans="2:5" ht="15.75" thickBot="1" x14ac:dyDescent="0.3"/>
    <row r="6" spans="2:5" ht="21.75" thickBot="1" x14ac:dyDescent="0.4">
      <c r="B6" s="128" t="s">
        <v>105</v>
      </c>
      <c r="C6" s="129"/>
      <c r="D6" s="130"/>
      <c r="E6" s="63"/>
    </row>
    <row r="7" spans="2:5" ht="21" x14ac:dyDescent="0.35">
      <c r="B7" s="62"/>
      <c r="C7" s="62"/>
      <c r="D7" s="62"/>
      <c r="E7" s="61"/>
    </row>
    <row r="8" spans="2:5" x14ac:dyDescent="0.25">
      <c r="B8" s="8" t="s">
        <v>10</v>
      </c>
      <c r="C8" s="25"/>
      <c r="D8" s="16"/>
    </row>
    <row r="9" spans="2:5" x14ac:dyDescent="0.25">
      <c r="B9" s="5" t="s">
        <v>129</v>
      </c>
      <c r="C9" s="25">
        <v>21</v>
      </c>
      <c r="D9" s="16"/>
    </row>
    <row r="10" spans="2:5" x14ac:dyDescent="0.25">
      <c r="B10" s="7" t="s">
        <v>13</v>
      </c>
      <c r="C10" s="25">
        <v>360</v>
      </c>
      <c r="D10" s="16"/>
    </row>
    <row r="11" spans="2:5" x14ac:dyDescent="0.25">
      <c r="B11" s="7" t="s">
        <v>16</v>
      </c>
      <c r="C11" s="25">
        <v>12200</v>
      </c>
      <c r="D11" s="16"/>
    </row>
    <row r="12" spans="2:5" x14ac:dyDescent="0.25">
      <c r="B12" s="7" t="s">
        <v>141</v>
      </c>
      <c r="C12" s="25">
        <v>1000</v>
      </c>
      <c r="D12" s="16"/>
    </row>
    <row r="13" spans="2:5" x14ac:dyDescent="0.25">
      <c r="B13" s="7" t="s">
        <v>198</v>
      </c>
      <c r="C13" s="25">
        <v>142</v>
      </c>
      <c r="D13" s="16"/>
    </row>
    <row r="14" spans="2:5" x14ac:dyDescent="0.25">
      <c r="B14" s="7" t="s">
        <v>21</v>
      </c>
      <c r="C14" s="25">
        <v>2480</v>
      </c>
      <c r="D14" s="16"/>
    </row>
    <row r="15" spans="2:5" x14ac:dyDescent="0.25">
      <c r="B15" s="7" t="s">
        <v>159</v>
      </c>
      <c r="C15" s="25">
        <v>0</v>
      </c>
      <c r="D15" s="16"/>
    </row>
    <row r="16" spans="2:5" x14ac:dyDescent="0.25">
      <c r="B16" s="7" t="s">
        <v>174</v>
      </c>
      <c r="C16" s="25">
        <v>0</v>
      </c>
      <c r="D16" s="16"/>
    </row>
    <row r="17" spans="2:4" x14ac:dyDescent="0.25">
      <c r="B17" s="7" t="s">
        <v>37</v>
      </c>
      <c r="C17" s="25">
        <v>370</v>
      </c>
      <c r="D17" s="16"/>
    </row>
    <row r="18" spans="2:4" x14ac:dyDescent="0.25">
      <c r="B18" s="7" t="s">
        <v>134</v>
      </c>
      <c r="C18" s="25">
        <v>134</v>
      </c>
      <c r="D18" s="16"/>
    </row>
    <row r="19" spans="2:4" x14ac:dyDescent="0.25">
      <c r="B19" s="7" t="s">
        <v>176</v>
      </c>
      <c r="C19" s="25"/>
      <c r="D19" s="16"/>
    </row>
    <row r="20" spans="2:4" x14ac:dyDescent="0.25">
      <c r="B20" s="7" t="s">
        <v>38</v>
      </c>
      <c r="C20" s="25">
        <v>890</v>
      </c>
      <c r="D20" s="16"/>
    </row>
    <row r="21" spans="2:4" x14ac:dyDescent="0.25">
      <c r="B21" s="7" t="s">
        <v>41</v>
      </c>
      <c r="C21" s="25">
        <v>635</v>
      </c>
      <c r="D21" s="16"/>
    </row>
    <row r="22" spans="2:4" x14ac:dyDescent="0.25">
      <c r="B22" s="7" t="s">
        <v>47</v>
      </c>
      <c r="C22" s="25">
        <v>110</v>
      </c>
      <c r="D22" s="16"/>
    </row>
    <row r="23" spans="2:4" x14ac:dyDescent="0.25">
      <c r="B23" s="7" t="s">
        <v>53</v>
      </c>
      <c r="C23" s="24"/>
      <c r="D23" s="18">
        <f>SUM(C8:C23)</f>
        <v>18342</v>
      </c>
    </row>
    <row r="24" spans="2:4" x14ac:dyDescent="0.25">
      <c r="B24" s="5"/>
      <c r="C24" s="25"/>
      <c r="D24" s="18"/>
    </row>
    <row r="25" spans="2:4" x14ac:dyDescent="0.25">
      <c r="B25" s="8" t="s">
        <v>14</v>
      </c>
      <c r="C25" s="25"/>
      <c r="D25" s="6"/>
    </row>
    <row r="26" spans="2:4" x14ac:dyDescent="0.25">
      <c r="B26" s="5" t="s">
        <v>129</v>
      </c>
      <c r="C26" s="25">
        <v>52427</v>
      </c>
      <c r="D26" s="6"/>
    </row>
    <row r="27" spans="2:4" x14ac:dyDescent="0.25">
      <c r="B27" s="5" t="s">
        <v>143</v>
      </c>
      <c r="C27" s="25">
        <v>60504</v>
      </c>
      <c r="D27" s="6"/>
    </row>
    <row r="28" spans="2:4" x14ac:dyDescent="0.25">
      <c r="B28" s="7" t="s">
        <v>13</v>
      </c>
      <c r="C28" s="25">
        <v>31935</v>
      </c>
      <c r="D28" s="6"/>
    </row>
    <row r="29" spans="2:4" x14ac:dyDescent="0.25">
      <c r="B29" s="7" t="s">
        <v>16</v>
      </c>
      <c r="C29" s="25"/>
      <c r="D29" s="6"/>
    </row>
    <row r="30" spans="2:4" x14ac:dyDescent="0.25">
      <c r="B30" s="5" t="s">
        <v>141</v>
      </c>
      <c r="C30" s="25">
        <v>61289</v>
      </c>
      <c r="D30" s="6"/>
    </row>
    <row r="31" spans="2:4" x14ac:dyDescent="0.25">
      <c r="B31" s="5" t="s">
        <v>198</v>
      </c>
      <c r="C31" s="25">
        <v>19048</v>
      </c>
      <c r="D31" s="6"/>
    </row>
    <row r="32" spans="2:4" x14ac:dyDescent="0.25">
      <c r="B32" s="5" t="s">
        <v>160</v>
      </c>
      <c r="C32" s="25">
        <v>102428</v>
      </c>
      <c r="D32" s="6"/>
    </row>
    <row r="33" spans="2:4" x14ac:dyDescent="0.25">
      <c r="B33" s="5" t="s">
        <v>21</v>
      </c>
      <c r="C33" s="25">
        <v>22350</v>
      </c>
      <c r="D33" s="6"/>
    </row>
    <row r="34" spans="2:4" x14ac:dyDescent="0.25">
      <c r="B34" s="5" t="s">
        <v>117</v>
      </c>
      <c r="C34" s="25">
        <v>329707</v>
      </c>
      <c r="D34" s="6"/>
    </row>
    <row r="35" spans="2:4" x14ac:dyDescent="0.25">
      <c r="B35" s="7" t="s">
        <v>159</v>
      </c>
      <c r="C35" s="25">
        <v>119505</v>
      </c>
      <c r="D35" s="6"/>
    </row>
    <row r="36" spans="2:4" x14ac:dyDescent="0.25">
      <c r="B36" s="5" t="s">
        <v>32</v>
      </c>
      <c r="C36" s="25">
        <v>94628</v>
      </c>
      <c r="D36" s="6"/>
    </row>
    <row r="37" spans="2:4" x14ac:dyDescent="0.25">
      <c r="B37" s="7" t="s">
        <v>174</v>
      </c>
      <c r="C37" s="25">
        <v>40927</v>
      </c>
      <c r="D37" s="6"/>
    </row>
    <row r="38" spans="2:4" x14ac:dyDescent="0.25">
      <c r="B38" s="5" t="s">
        <v>37</v>
      </c>
      <c r="C38" s="25">
        <v>22259</v>
      </c>
      <c r="D38" s="6"/>
    </row>
    <row r="39" spans="2:4" x14ac:dyDescent="0.25">
      <c r="B39" s="5" t="s">
        <v>134</v>
      </c>
      <c r="C39" s="25">
        <v>32289</v>
      </c>
      <c r="D39" s="6"/>
    </row>
    <row r="40" spans="2:4" x14ac:dyDescent="0.25">
      <c r="B40" s="5" t="s">
        <v>133</v>
      </c>
      <c r="C40" s="25">
        <v>15487</v>
      </c>
      <c r="D40" s="6"/>
    </row>
    <row r="41" spans="2:4" x14ac:dyDescent="0.25">
      <c r="B41" s="5" t="s">
        <v>140</v>
      </c>
      <c r="C41" s="25">
        <v>146693</v>
      </c>
      <c r="D41" s="6"/>
    </row>
    <row r="42" spans="2:4" x14ac:dyDescent="0.25">
      <c r="B42" s="7" t="s">
        <v>176</v>
      </c>
      <c r="C42" s="25">
        <v>58238</v>
      </c>
      <c r="D42" s="6"/>
    </row>
    <row r="43" spans="2:4" x14ac:dyDescent="0.25">
      <c r="B43" s="5" t="s">
        <v>38</v>
      </c>
      <c r="C43" s="25">
        <v>35537</v>
      </c>
      <c r="D43" s="6"/>
    </row>
    <row r="44" spans="2:4" x14ac:dyDescent="0.25">
      <c r="B44" s="5" t="s">
        <v>41</v>
      </c>
      <c r="C44" s="25">
        <f>3600+36480+34396</f>
        <v>74476</v>
      </c>
      <c r="D44" s="6"/>
    </row>
    <row r="45" spans="2:4" x14ac:dyDescent="0.25">
      <c r="B45" s="5" t="s">
        <v>156</v>
      </c>
      <c r="C45" s="25">
        <v>8992</v>
      </c>
      <c r="D45" s="6"/>
    </row>
    <row r="46" spans="2:4" x14ac:dyDescent="0.25">
      <c r="B46" s="5" t="s">
        <v>127</v>
      </c>
      <c r="C46" s="25">
        <v>30288</v>
      </c>
      <c r="D46" s="6"/>
    </row>
    <row r="47" spans="2:4" x14ac:dyDescent="0.25">
      <c r="B47" s="5" t="s">
        <v>157</v>
      </c>
      <c r="C47" s="25">
        <v>109490</v>
      </c>
      <c r="D47" s="6"/>
    </row>
    <row r="48" spans="2:4" x14ac:dyDescent="0.25">
      <c r="B48" s="5" t="s">
        <v>144</v>
      </c>
      <c r="C48" s="25">
        <v>49067</v>
      </c>
      <c r="D48" s="6"/>
    </row>
    <row r="49" spans="2:5" x14ac:dyDescent="0.25">
      <c r="B49" s="5" t="s">
        <v>161</v>
      </c>
      <c r="C49" s="25">
        <v>39440</v>
      </c>
      <c r="D49" s="6"/>
    </row>
    <row r="50" spans="2:5" x14ac:dyDescent="0.25">
      <c r="B50" s="5" t="s">
        <v>139</v>
      </c>
      <c r="C50" s="25">
        <v>17130</v>
      </c>
      <c r="D50" s="6"/>
    </row>
    <row r="51" spans="2:5" x14ac:dyDescent="0.25">
      <c r="B51" s="5" t="s">
        <v>137</v>
      </c>
      <c r="C51" s="25">
        <v>26677</v>
      </c>
      <c r="D51" s="6"/>
    </row>
    <row r="52" spans="2:5" x14ac:dyDescent="0.25">
      <c r="B52" s="5" t="s">
        <v>46</v>
      </c>
      <c r="C52" s="25">
        <v>205353</v>
      </c>
      <c r="D52" s="6"/>
    </row>
    <row r="53" spans="2:5" x14ac:dyDescent="0.25">
      <c r="B53" s="5" t="s">
        <v>130</v>
      </c>
      <c r="C53" s="25">
        <v>29744</v>
      </c>
      <c r="D53" s="6"/>
    </row>
    <row r="54" spans="2:5" x14ac:dyDescent="0.25">
      <c r="B54" s="5" t="s">
        <v>47</v>
      </c>
      <c r="C54" s="25">
        <v>25656</v>
      </c>
      <c r="D54" s="6"/>
    </row>
    <row r="55" spans="2:5" x14ac:dyDescent="0.25">
      <c r="B55" s="5" t="s">
        <v>142</v>
      </c>
      <c r="C55" s="25">
        <v>32639</v>
      </c>
      <c r="D55" s="6"/>
    </row>
    <row r="56" spans="2:5" x14ac:dyDescent="0.25">
      <c r="B56" s="5" t="s">
        <v>175</v>
      </c>
      <c r="C56" s="25">
        <v>71423</v>
      </c>
      <c r="D56" s="6"/>
    </row>
    <row r="57" spans="2:5" x14ac:dyDescent="0.25">
      <c r="B57" s="5" t="s">
        <v>128</v>
      </c>
      <c r="C57" s="25">
        <v>73447</v>
      </c>
      <c r="D57" s="6"/>
    </row>
    <row r="58" spans="2:5" x14ac:dyDescent="0.25">
      <c r="B58" s="5" t="s">
        <v>53</v>
      </c>
      <c r="C58" s="25">
        <v>202254</v>
      </c>
      <c r="D58" s="20">
        <f>SUM(C26:C58)</f>
        <v>2241327</v>
      </c>
    </row>
    <row r="59" spans="2:5" x14ac:dyDescent="0.25">
      <c r="B59" s="61"/>
      <c r="C59" s="61"/>
      <c r="D59" s="61"/>
      <c r="E59" s="61"/>
    </row>
    <row r="60" spans="2:5" x14ac:dyDescent="0.25">
      <c r="B60" s="8" t="s">
        <v>17</v>
      </c>
      <c r="C60" s="25"/>
      <c r="D60" s="20"/>
    </row>
    <row r="61" spans="2:5" x14ac:dyDescent="0.25">
      <c r="B61" s="5" t="s">
        <v>129</v>
      </c>
      <c r="C61" s="25">
        <v>500</v>
      </c>
      <c r="D61" s="20"/>
    </row>
    <row r="62" spans="2:5" x14ac:dyDescent="0.25">
      <c r="B62" s="5" t="s">
        <v>143</v>
      </c>
      <c r="C62" s="25">
        <v>7200</v>
      </c>
      <c r="D62" s="20"/>
    </row>
    <row r="63" spans="2:5" x14ac:dyDescent="0.25">
      <c r="B63" s="5" t="s">
        <v>13</v>
      </c>
      <c r="C63" s="25">
        <v>7200</v>
      </c>
      <c r="D63" s="20"/>
    </row>
    <row r="64" spans="2:5" x14ac:dyDescent="0.25">
      <c r="B64" s="7" t="s">
        <v>16</v>
      </c>
      <c r="C64" s="25">
        <v>28800</v>
      </c>
      <c r="D64" s="20"/>
    </row>
    <row r="65" spans="2:4" x14ac:dyDescent="0.25">
      <c r="B65" s="5" t="s">
        <v>28</v>
      </c>
      <c r="C65" s="25">
        <v>108000</v>
      </c>
      <c r="D65" s="20"/>
    </row>
    <row r="66" spans="2:4" x14ac:dyDescent="0.25">
      <c r="B66" s="5" t="s">
        <v>141</v>
      </c>
      <c r="C66" s="25">
        <v>16200</v>
      </c>
      <c r="D66" s="20"/>
    </row>
    <row r="67" spans="2:4" x14ac:dyDescent="0.25">
      <c r="B67" s="5" t="s">
        <v>198</v>
      </c>
      <c r="C67" s="25">
        <v>10800</v>
      </c>
      <c r="D67" s="20"/>
    </row>
    <row r="68" spans="2:4" x14ac:dyDescent="0.25">
      <c r="B68" s="5" t="s">
        <v>160</v>
      </c>
      <c r="C68" s="25">
        <v>7200</v>
      </c>
      <c r="D68" s="20"/>
    </row>
    <row r="69" spans="2:4" x14ac:dyDescent="0.25">
      <c r="B69" s="5" t="s">
        <v>21</v>
      </c>
      <c r="C69" s="25">
        <v>32400</v>
      </c>
      <c r="D69" s="20"/>
    </row>
    <row r="70" spans="2:4" x14ac:dyDescent="0.25">
      <c r="B70" s="5" t="s">
        <v>117</v>
      </c>
      <c r="C70" s="25">
        <v>36500</v>
      </c>
      <c r="D70" s="20"/>
    </row>
    <row r="71" spans="2:4" x14ac:dyDescent="0.25">
      <c r="B71" s="5" t="s">
        <v>159</v>
      </c>
      <c r="C71" s="25">
        <f>46800+500</f>
        <v>47300</v>
      </c>
      <c r="D71" s="20"/>
    </row>
    <row r="72" spans="2:4" x14ac:dyDescent="0.25">
      <c r="B72" s="5" t="s">
        <v>32</v>
      </c>
      <c r="C72" s="25">
        <v>14400</v>
      </c>
      <c r="D72" s="20"/>
    </row>
    <row r="73" spans="2:4" x14ac:dyDescent="0.25">
      <c r="B73" s="5" t="s">
        <v>37</v>
      </c>
      <c r="C73" s="25">
        <f>36000+3600+1000</f>
        <v>40600</v>
      </c>
      <c r="D73" s="20"/>
    </row>
    <row r="74" spans="2:4" x14ac:dyDescent="0.25">
      <c r="B74" s="5" t="s">
        <v>134</v>
      </c>
      <c r="C74" s="25">
        <v>14400</v>
      </c>
      <c r="D74" s="20"/>
    </row>
    <row r="75" spans="2:4" x14ac:dyDescent="0.25">
      <c r="B75" s="5" t="s">
        <v>140</v>
      </c>
      <c r="C75" s="25">
        <v>18000</v>
      </c>
      <c r="D75" s="20"/>
    </row>
    <row r="76" spans="2:4" x14ac:dyDescent="0.25">
      <c r="B76" s="5" t="s">
        <v>176</v>
      </c>
      <c r="C76" s="25">
        <v>21600</v>
      </c>
      <c r="D76" s="20"/>
    </row>
    <row r="77" spans="2:4" x14ac:dyDescent="0.25">
      <c r="B77" s="5" t="s">
        <v>38</v>
      </c>
      <c r="C77" s="25">
        <v>64800</v>
      </c>
      <c r="D77" s="20"/>
    </row>
    <row r="78" spans="2:4" x14ac:dyDescent="0.25">
      <c r="B78" s="5" t="s">
        <v>41</v>
      </c>
      <c r="C78" s="25">
        <v>14400</v>
      </c>
      <c r="D78" s="20"/>
    </row>
    <row r="79" spans="2:4" x14ac:dyDescent="0.25">
      <c r="B79" s="5" t="s">
        <v>156</v>
      </c>
      <c r="C79" s="25">
        <v>7200</v>
      </c>
      <c r="D79" s="20"/>
    </row>
    <row r="80" spans="2:4" x14ac:dyDescent="0.25">
      <c r="B80" s="5" t="s">
        <v>127</v>
      </c>
      <c r="C80" s="25">
        <v>7200</v>
      </c>
      <c r="D80" s="20"/>
    </row>
    <row r="81" spans="2:4" x14ac:dyDescent="0.25">
      <c r="B81" s="5" t="s">
        <v>157</v>
      </c>
      <c r="C81" s="25">
        <v>18000</v>
      </c>
      <c r="D81" s="20"/>
    </row>
    <row r="82" spans="2:4" x14ac:dyDescent="0.25">
      <c r="B82" s="5" t="s">
        <v>144</v>
      </c>
      <c r="C82" s="25">
        <v>10800</v>
      </c>
      <c r="D82" s="20"/>
    </row>
    <row r="83" spans="2:4" x14ac:dyDescent="0.25">
      <c r="B83" s="5" t="s">
        <v>161</v>
      </c>
      <c r="C83" s="25">
        <v>10800</v>
      </c>
      <c r="D83" s="20"/>
    </row>
    <row r="84" spans="2:4" x14ac:dyDescent="0.25">
      <c r="B84" s="5" t="s">
        <v>139</v>
      </c>
      <c r="C84" s="25">
        <v>27250</v>
      </c>
      <c r="D84" s="20"/>
    </row>
    <row r="85" spans="2:4" x14ac:dyDescent="0.25">
      <c r="B85" s="5" t="s">
        <v>137</v>
      </c>
      <c r="C85" s="25">
        <v>4500</v>
      </c>
      <c r="D85" s="20"/>
    </row>
    <row r="86" spans="2:4" x14ac:dyDescent="0.25">
      <c r="B86" s="5" t="s">
        <v>46</v>
      </c>
      <c r="C86" s="25">
        <v>36000</v>
      </c>
      <c r="D86" s="20"/>
    </row>
    <row r="87" spans="2:4" x14ac:dyDescent="0.25">
      <c r="B87" s="5" t="s">
        <v>47</v>
      </c>
      <c r="C87" s="25">
        <v>18000</v>
      </c>
      <c r="D87" s="20"/>
    </row>
    <row r="88" spans="2:4" x14ac:dyDescent="0.25">
      <c r="B88" s="5" t="s">
        <v>142</v>
      </c>
      <c r="C88" s="25">
        <v>25700</v>
      </c>
      <c r="D88" s="20"/>
    </row>
    <row r="89" spans="2:4" x14ac:dyDescent="0.25">
      <c r="B89" s="5" t="s">
        <v>175</v>
      </c>
      <c r="C89" s="25">
        <v>43200</v>
      </c>
      <c r="D89" s="20"/>
    </row>
    <row r="90" spans="2:4" x14ac:dyDescent="0.25">
      <c r="B90" s="5" t="s">
        <v>128</v>
      </c>
      <c r="C90" s="25">
        <v>32400</v>
      </c>
      <c r="D90" s="20"/>
    </row>
    <row r="91" spans="2:4" x14ac:dyDescent="0.25">
      <c r="B91" s="5" t="s">
        <v>53</v>
      </c>
      <c r="C91" s="25">
        <v>18000</v>
      </c>
      <c r="D91" s="20">
        <f>SUM(C61:C91)</f>
        <v>749350</v>
      </c>
    </row>
    <row r="92" spans="2:4" x14ac:dyDescent="0.25">
      <c r="B92" s="61"/>
      <c r="C92" s="61"/>
      <c r="D92" s="33"/>
    </row>
    <row r="93" spans="2:4" x14ac:dyDescent="0.25">
      <c r="B93" s="8" t="s">
        <v>15</v>
      </c>
      <c r="C93" s="25"/>
      <c r="D93" s="20"/>
    </row>
    <row r="94" spans="2:4" x14ac:dyDescent="0.25">
      <c r="B94" s="5" t="s">
        <v>129</v>
      </c>
      <c r="C94" s="25">
        <v>2099</v>
      </c>
      <c r="D94" s="20"/>
    </row>
    <row r="95" spans="2:4" x14ac:dyDescent="0.25">
      <c r="B95" s="5" t="s">
        <v>143</v>
      </c>
      <c r="C95" s="25">
        <v>2359</v>
      </c>
      <c r="D95" s="20"/>
    </row>
    <row r="96" spans="2:4" x14ac:dyDescent="0.25">
      <c r="B96" s="5" t="s">
        <v>13</v>
      </c>
      <c r="C96" s="25">
        <v>1224</v>
      </c>
      <c r="D96" s="20"/>
    </row>
    <row r="97" spans="2:4" x14ac:dyDescent="0.25">
      <c r="B97" s="5" t="s">
        <v>28</v>
      </c>
      <c r="C97" s="25">
        <v>167</v>
      </c>
      <c r="D97" s="20"/>
    </row>
    <row r="98" spans="2:4" x14ac:dyDescent="0.25">
      <c r="B98" s="5" t="s">
        <v>141</v>
      </c>
      <c r="C98" s="25">
        <v>2680</v>
      </c>
      <c r="D98" s="20"/>
    </row>
    <row r="99" spans="2:4" x14ac:dyDescent="0.25">
      <c r="B99" s="5" t="s">
        <v>198</v>
      </c>
      <c r="C99" s="25">
        <v>807</v>
      </c>
      <c r="D99" s="20"/>
    </row>
    <row r="100" spans="2:4" x14ac:dyDescent="0.25">
      <c r="B100" s="5" t="s">
        <v>160</v>
      </c>
      <c r="C100" s="25">
        <v>3362</v>
      </c>
      <c r="D100" s="20"/>
    </row>
    <row r="101" spans="2:4" x14ac:dyDescent="0.25">
      <c r="B101" s="5" t="s">
        <v>21</v>
      </c>
      <c r="C101" s="25">
        <v>1223</v>
      </c>
      <c r="D101" s="20"/>
    </row>
    <row r="102" spans="2:4" x14ac:dyDescent="0.25">
      <c r="B102" s="5" t="s">
        <v>117</v>
      </c>
      <c r="C102" s="25">
        <v>11192</v>
      </c>
      <c r="D102" s="20"/>
    </row>
    <row r="103" spans="2:4" x14ac:dyDescent="0.25">
      <c r="B103" s="5" t="s">
        <v>159</v>
      </c>
      <c r="C103" s="25">
        <v>4332</v>
      </c>
      <c r="D103" s="20"/>
    </row>
    <row r="104" spans="2:4" x14ac:dyDescent="0.25">
      <c r="B104" s="5" t="s">
        <v>32</v>
      </c>
      <c r="C104" s="25">
        <f>3796+61589</f>
        <v>65385</v>
      </c>
      <c r="D104" s="20"/>
    </row>
    <row r="105" spans="2:4" x14ac:dyDescent="0.25">
      <c r="B105" s="5" t="s">
        <v>174</v>
      </c>
      <c r="C105" s="25">
        <v>1568</v>
      </c>
      <c r="D105" s="20"/>
    </row>
    <row r="106" spans="2:4" x14ac:dyDescent="0.25">
      <c r="B106" s="5" t="s">
        <v>37</v>
      </c>
      <c r="C106" s="25">
        <f>977+12600</f>
        <v>13577</v>
      </c>
      <c r="D106" s="20"/>
    </row>
    <row r="107" spans="2:4" x14ac:dyDescent="0.25">
      <c r="B107" s="5" t="s">
        <v>134</v>
      </c>
      <c r="C107" s="25">
        <v>1210</v>
      </c>
      <c r="D107" s="20"/>
    </row>
    <row r="108" spans="2:4" x14ac:dyDescent="0.25">
      <c r="B108" s="5" t="s">
        <v>133</v>
      </c>
      <c r="C108" s="25">
        <v>597</v>
      </c>
      <c r="D108" s="20"/>
    </row>
    <row r="109" spans="2:4" x14ac:dyDescent="0.25">
      <c r="B109" s="5" t="s">
        <v>140</v>
      </c>
      <c r="C109" s="25">
        <v>1632</v>
      </c>
      <c r="D109" s="20"/>
    </row>
    <row r="110" spans="2:4" x14ac:dyDescent="0.25">
      <c r="B110" s="5" t="s">
        <v>176</v>
      </c>
      <c r="C110" s="25">
        <v>2179</v>
      </c>
      <c r="D110" s="20"/>
    </row>
    <row r="111" spans="2:4" x14ac:dyDescent="0.25">
      <c r="B111" s="5" t="s">
        <v>38</v>
      </c>
      <c r="C111" s="25">
        <v>1575</v>
      </c>
      <c r="D111" s="20"/>
    </row>
    <row r="112" spans="2:4" x14ac:dyDescent="0.25">
      <c r="B112" s="5" t="s">
        <v>156</v>
      </c>
      <c r="C112" s="25">
        <v>349</v>
      </c>
      <c r="D112" s="20"/>
    </row>
    <row r="113" spans="2:4" x14ac:dyDescent="0.25">
      <c r="B113" s="5" t="s">
        <v>127</v>
      </c>
      <c r="C113" s="25">
        <v>2982</v>
      </c>
      <c r="D113" s="20"/>
    </row>
    <row r="114" spans="2:4" x14ac:dyDescent="0.25">
      <c r="B114" s="5" t="s">
        <v>157</v>
      </c>
      <c r="C114" s="25">
        <v>4048</v>
      </c>
      <c r="D114" s="20"/>
    </row>
    <row r="115" spans="2:4" x14ac:dyDescent="0.25">
      <c r="B115" s="5" t="s">
        <v>137</v>
      </c>
      <c r="C115" s="25">
        <v>676</v>
      </c>
      <c r="D115" s="20"/>
    </row>
    <row r="116" spans="2:4" x14ac:dyDescent="0.25">
      <c r="B116" s="5" t="s">
        <v>46</v>
      </c>
      <c r="C116" s="25">
        <v>6035</v>
      </c>
      <c r="D116" s="20"/>
    </row>
    <row r="117" spans="2:4" x14ac:dyDescent="0.25">
      <c r="B117" s="5" t="s">
        <v>130</v>
      </c>
      <c r="C117" s="25">
        <v>1124</v>
      </c>
      <c r="D117" s="20"/>
    </row>
    <row r="118" spans="2:4" x14ac:dyDescent="0.25">
      <c r="B118" s="5" t="s">
        <v>47</v>
      </c>
      <c r="C118" s="25">
        <v>1093</v>
      </c>
      <c r="D118" s="20"/>
    </row>
    <row r="119" spans="2:4" x14ac:dyDescent="0.25">
      <c r="B119" s="5" t="s">
        <v>142</v>
      </c>
      <c r="C119" s="25">
        <v>1577</v>
      </c>
      <c r="D119" s="20"/>
    </row>
    <row r="120" spans="2:4" x14ac:dyDescent="0.25">
      <c r="B120" s="5" t="s">
        <v>175</v>
      </c>
      <c r="C120" s="25">
        <v>5432</v>
      </c>
      <c r="D120" s="20"/>
    </row>
    <row r="121" spans="2:4" x14ac:dyDescent="0.25">
      <c r="B121" s="5" t="s">
        <v>128</v>
      </c>
      <c r="C121" s="25">
        <v>3643</v>
      </c>
      <c r="D121" s="20"/>
    </row>
    <row r="122" spans="2:4" x14ac:dyDescent="0.25">
      <c r="B122" s="5" t="s">
        <v>53</v>
      </c>
      <c r="C122" s="24">
        <v>12213</v>
      </c>
      <c r="D122" s="20">
        <f>SUM(C94:C122)</f>
        <v>156340</v>
      </c>
    </row>
    <row r="123" spans="2:4" x14ac:dyDescent="0.25">
      <c r="B123" s="8"/>
      <c r="C123" s="25"/>
      <c r="D123" s="20"/>
    </row>
    <row r="124" spans="2:4" x14ac:dyDescent="0.25">
      <c r="B124" s="8" t="s">
        <v>29</v>
      </c>
      <c r="C124" s="25"/>
      <c r="D124" s="20"/>
    </row>
    <row r="125" spans="2:4" x14ac:dyDescent="0.25">
      <c r="B125" s="5" t="s">
        <v>28</v>
      </c>
      <c r="C125" s="24">
        <v>5000</v>
      </c>
      <c r="D125" s="20">
        <f>SUM(C125:C125)</f>
        <v>5000</v>
      </c>
    </row>
    <row r="126" spans="2:4" x14ac:dyDescent="0.25">
      <c r="B126" s="8"/>
      <c r="C126" s="25"/>
      <c r="D126" s="7"/>
    </row>
    <row r="127" spans="2:4" x14ac:dyDescent="0.25">
      <c r="B127" s="8" t="s">
        <v>33</v>
      </c>
      <c r="C127" s="25"/>
      <c r="D127" s="20"/>
    </row>
    <row r="128" spans="2:4" x14ac:dyDescent="0.25">
      <c r="B128" s="5" t="s">
        <v>32</v>
      </c>
      <c r="C128" s="24">
        <v>6200</v>
      </c>
      <c r="D128" s="20">
        <f>SUM(C128:C128)</f>
        <v>6200</v>
      </c>
    </row>
    <row r="129" spans="2:4" x14ac:dyDescent="0.25">
      <c r="B129" s="8"/>
      <c r="C129" s="25"/>
      <c r="D129" s="7"/>
    </row>
    <row r="130" spans="2:4" x14ac:dyDescent="0.25">
      <c r="B130" s="8" t="s">
        <v>34</v>
      </c>
      <c r="C130" s="25"/>
      <c r="D130" s="20"/>
    </row>
    <row r="131" spans="2:4" x14ac:dyDescent="0.25">
      <c r="B131" s="5" t="s">
        <v>32</v>
      </c>
      <c r="C131" s="25">
        <v>200000</v>
      </c>
      <c r="D131" s="20"/>
    </row>
    <row r="132" spans="2:4" x14ac:dyDescent="0.25">
      <c r="B132" s="5" t="s">
        <v>37</v>
      </c>
      <c r="C132" s="24">
        <v>400000</v>
      </c>
      <c r="D132" s="20">
        <f>SUM(C131:C132)</f>
        <v>600000</v>
      </c>
    </row>
    <row r="133" spans="2:4" x14ac:dyDescent="0.25">
      <c r="B133" s="8"/>
      <c r="C133" s="25"/>
      <c r="D133" s="7"/>
    </row>
    <row r="134" spans="2:4" x14ac:dyDescent="0.25">
      <c r="B134" s="8" t="s">
        <v>150</v>
      </c>
      <c r="C134" s="25"/>
      <c r="D134" s="20"/>
    </row>
    <row r="135" spans="2:4" x14ac:dyDescent="0.25">
      <c r="B135" s="5" t="s">
        <v>38</v>
      </c>
      <c r="C135" s="25">
        <v>1000</v>
      </c>
      <c r="D135" s="20"/>
    </row>
    <row r="136" spans="2:4" x14ac:dyDescent="0.25">
      <c r="B136" s="5" t="s">
        <v>137</v>
      </c>
      <c r="C136" s="24">
        <v>2000</v>
      </c>
      <c r="D136" s="20">
        <f>SUM(C135:C136)</f>
        <v>3000</v>
      </c>
    </row>
    <row r="137" spans="2:4" x14ac:dyDescent="0.25">
      <c r="B137" s="5"/>
      <c r="C137" s="25"/>
      <c r="D137" s="20"/>
    </row>
    <row r="138" spans="2:4" x14ac:dyDescent="0.25">
      <c r="B138" s="8" t="s">
        <v>103</v>
      </c>
      <c r="C138" s="25"/>
      <c r="D138" s="20"/>
    </row>
    <row r="139" spans="2:4" x14ac:dyDescent="0.25">
      <c r="B139" s="5" t="s">
        <v>41</v>
      </c>
      <c r="C139" s="24">
        <v>8000</v>
      </c>
      <c r="D139" s="20">
        <f>SUM(C139:C139)</f>
        <v>8000</v>
      </c>
    </row>
    <row r="140" spans="2:4" x14ac:dyDescent="0.25">
      <c r="B140" s="8"/>
      <c r="C140" s="25"/>
      <c r="D140" s="7"/>
    </row>
    <row r="141" spans="2:4" x14ac:dyDescent="0.25">
      <c r="B141" s="8" t="s">
        <v>48</v>
      </c>
      <c r="C141" s="25"/>
      <c r="D141" s="20"/>
    </row>
    <row r="142" spans="2:4" x14ac:dyDescent="0.25">
      <c r="B142" s="5" t="s">
        <v>47</v>
      </c>
      <c r="C142" s="24">
        <v>7600</v>
      </c>
      <c r="D142" s="20">
        <f>SUM(C142:C142)</f>
        <v>7600</v>
      </c>
    </row>
    <row r="143" spans="2:4" x14ac:dyDescent="0.25">
      <c r="B143" s="8"/>
      <c r="C143" s="25"/>
      <c r="D143" s="7"/>
    </row>
    <row r="144" spans="2:4" x14ac:dyDescent="0.25">
      <c r="B144" s="8" t="s">
        <v>49</v>
      </c>
      <c r="C144" s="25"/>
      <c r="D144" s="20"/>
    </row>
    <row r="145" spans="1:4" x14ac:dyDescent="0.25">
      <c r="B145" s="5" t="s">
        <v>51</v>
      </c>
      <c r="C145" s="24">
        <f>28200+12000</f>
        <v>40200</v>
      </c>
      <c r="D145" s="20">
        <f>SUM(C145:C145)</f>
        <v>40200</v>
      </c>
    </row>
    <row r="146" spans="1:4" x14ac:dyDescent="0.25">
      <c r="B146" s="8"/>
      <c r="C146" s="25"/>
      <c r="D146" s="7"/>
    </row>
    <row r="147" spans="1:4" x14ac:dyDescent="0.25">
      <c r="B147" s="8" t="s">
        <v>50</v>
      </c>
      <c r="C147" s="25"/>
      <c r="D147" s="20"/>
    </row>
    <row r="148" spans="1:4" x14ac:dyDescent="0.25">
      <c r="B148" s="5" t="s">
        <v>137</v>
      </c>
      <c r="C148" s="25">
        <v>16051</v>
      </c>
      <c r="D148" s="20"/>
    </row>
    <row r="149" spans="1:4" x14ac:dyDescent="0.25">
      <c r="B149" s="5" t="s">
        <v>51</v>
      </c>
      <c r="C149" s="24">
        <v>5000</v>
      </c>
      <c r="D149" s="20">
        <f>SUM(C148:C149)</f>
        <v>21051</v>
      </c>
    </row>
    <row r="150" spans="1:4" x14ac:dyDescent="0.25">
      <c r="B150" s="8"/>
      <c r="C150" s="25"/>
      <c r="D150" s="7"/>
    </row>
    <row r="151" spans="1:4" x14ac:dyDescent="0.25">
      <c r="B151" s="8" t="s">
        <v>54</v>
      </c>
      <c r="C151" s="25"/>
      <c r="D151" s="20"/>
    </row>
    <row r="152" spans="1:4" x14ac:dyDescent="0.25">
      <c r="B152" s="7" t="s">
        <v>53</v>
      </c>
      <c r="C152" s="25">
        <v>10000</v>
      </c>
      <c r="D152" s="20">
        <f>SUM(C152)</f>
        <v>10000</v>
      </c>
    </row>
    <row r="153" spans="1:4" x14ac:dyDescent="0.25">
      <c r="A153" s="93"/>
      <c r="B153" s="92"/>
      <c r="C153" s="26"/>
      <c r="D153" s="20"/>
    </row>
    <row r="154" spans="1:4" x14ac:dyDescent="0.25">
      <c r="A154" s="93"/>
      <c r="B154" s="95" t="s">
        <v>164</v>
      </c>
      <c r="C154" s="25"/>
      <c r="D154" s="20"/>
    </row>
    <row r="155" spans="1:4" x14ac:dyDescent="0.25">
      <c r="A155" s="93"/>
      <c r="B155" s="92" t="s">
        <v>160</v>
      </c>
      <c r="C155" s="24">
        <v>98400</v>
      </c>
      <c r="D155" s="20">
        <f>SUM(C155)</f>
        <v>98400</v>
      </c>
    </row>
    <row r="156" spans="1:4" x14ac:dyDescent="0.25">
      <c r="A156" s="93"/>
      <c r="B156" s="44"/>
      <c r="C156" s="25"/>
      <c r="D156" s="101"/>
    </row>
    <row r="157" spans="1:4" x14ac:dyDescent="0.25">
      <c r="A157" s="93"/>
      <c r="B157" s="73" t="s">
        <v>188</v>
      </c>
      <c r="C157" s="25"/>
      <c r="D157" s="101"/>
    </row>
    <row r="158" spans="1:4" x14ac:dyDescent="0.25">
      <c r="A158" s="93"/>
      <c r="B158" s="44" t="s">
        <v>175</v>
      </c>
      <c r="C158" s="24">
        <f>100000+21000</f>
        <v>121000</v>
      </c>
      <c r="D158" s="101">
        <f>C158</f>
        <v>121000</v>
      </c>
    </row>
    <row r="159" spans="1:4" x14ac:dyDescent="0.25">
      <c r="A159" s="93"/>
      <c r="B159" s="44"/>
      <c r="C159" s="25"/>
      <c r="D159" s="101"/>
    </row>
    <row r="160" spans="1:4" x14ac:dyDescent="0.25">
      <c r="A160" s="93"/>
      <c r="B160" s="73" t="s">
        <v>206</v>
      </c>
      <c r="C160" s="24">
        <v>144</v>
      </c>
      <c r="D160" s="101">
        <f>SUM(C160)</f>
        <v>144</v>
      </c>
    </row>
    <row r="161" spans="1:4" x14ac:dyDescent="0.25">
      <c r="A161" s="93"/>
      <c r="B161" s="44"/>
      <c r="C161" s="25"/>
      <c r="D161" s="101"/>
    </row>
    <row r="162" spans="1:4" x14ac:dyDescent="0.25">
      <c r="A162" s="93"/>
      <c r="B162" s="52"/>
      <c r="C162" s="24"/>
      <c r="D162" s="60"/>
    </row>
    <row r="164" spans="1:4" ht="15.75" thickBot="1" x14ac:dyDescent="0.3"/>
    <row r="165" spans="1:4" ht="21.75" thickBot="1" x14ac:dyDescent="0.4">
      <c r="B165" s="128" t="s">
        <v>104</v>
      </c>
      <c r="C165" s="129"/>
      <c r="D165" s="130"/>
    </row>
    <row r="166" spans="1:4" x14ac:dyDescent="0.25">
      <c r="B166" s="21" t="s">
        <v>18</v>
      </c>
      <c r="C166" s="25"/>
      <c r="D166" s="7"/>
    </row>
    <row r="167" spans="1:4" x14ac:dyDescent="0.25">
      <c r="B167" s="23" t="s">
        <v>143</v>
      </c>
      <c r="C167" s="25">
        <v>5400</v>
      </c>
      <c r="D167" s="7"/>
    </row>
    <row r="168" spans="1:4" x14ac:dyDescent="0.25">
      <c r="B168" s="7" t="s">
        <v>16</v>
      </c>
      <c r="C168" s="25">
        <v>21600</v>
      </c>
      <c r="D168" s="7"/>
    </row>
    <row r="169" spans="1:4" x14ac:dyDescent="0.25">
      <c r="B169" s="7" t="s">
        <v>28</v>
      </c>
      <c r="C169" s="25">
        <v>81000</v>
      </c>
      <c r="D169" s="7"/>
    </row>
    <row r="170" spans="1:4" x14ac:dyDescent="0.25">
      <c r="B170" s="7" t="s">
        <v>198</v>
      </c>
      <c r="C170" s="25">
        <v>10800</v>
      </c>
      <c r="D170" s="7"/>
    </row>
    <row r="171" spans="1:4" x14ac:dyDescent="0.25">
      <c r="B171" s="7" t="s">
        <v>21</v>
      </c>
      <c r="C171" s="25">
        <v>16200</v>
      </c>
      <c r="D171" s="7"/>
    </row>
    <row r="172" spans="1:4" x14ac:dyDescent="0.25">
      <c r="B172" s="7" t="s">
        <v>117</v>
      </c>
      <c r="C172" s="25">
        <v>27006</v>
      </c>
      <c r="D172" s="7"/>
    </row>
    <row r="173" spans="1:4" x14ac:dyDescent="0.25">
      <c r="B173" s="7" t="s">
        <v>159</v>
      </c>
      <c r="C173" s="25">
        <v>49100</v>
      </c>
      <c r="D173" s="7"/>
    </row>
    <row r="174" spans="1:4" x14ac:dyDescent="0.25">
      <c r="B174" s="7" t="s">
        <v>32</v>
      </c>
      <c r="C174" s="25">
        <v>10800</v>
      </c>
      <c r="D174" s="7"/>
    </row>
    <row r="175" spans="1:4" x14ac:dyDescent="0.25">
      <c r="B175" s="7" t="s">
        <v>37</v>
      </c>
      <c r="C175" s="25">
        <f>29700+1000</f>
        <v>30700</v>
      </c>
      <c r="D175" s="7"/>
    </row>
    <row r="176" spans="1:4" x14ac:dyDescent="0.25">
      <c r="B176" s="7" t="s">
        <v>134</v>
      </c>
      <c r="C176" s="25">
        <v>10800</v>
      </c>
      <c r="D176" s="7"/>
    </row>
    <row r="177" spans="2:4" x14ac:dyDescent="0.25">
      <c r="B177" s="7" t="s">
        <v>140</v>
      </c>
      <c r="C177" s="25">
        <f>44700+86400</f>
        <v>131100</v>
      </c>
      <c r="D177" s="7"/>
    </row>
    <row r="178" spans="2:4" x14ac:dyDescent="0.25">
      <c r="B178" s="7" t="s">
        <v>176</v>
      </c>
      <c r="C178" s="25">
        <v>21612</v>
      </c>
      <c r="D178" s="7"/>
    </row>
    <row r="179" spans="2:4" x14ac:dyDescent="0.25">
      <c r="B179" s="7" t="s">
        <v>38</v>
      </c>
      <c r="C179" s="25">
        <v>51300</v>
      </c>
      <c r="D179" s="7"/>
    </row>
    <row r="180" spans="2:4" x14ac:dyDescent="0.25">
      <c r="B180" s="7" t="s">
        <v>156</v>
      </c>
      <c r="C180" s="25">
        <v>5400</v>
      </c>
      <c r="D180" s="7"/>
    </row>
    <row r="181" spans="2:4" x14ac:dyDescent="0.25">
      <c r="B181" s="7" t="s">
        <v>157</v>
      </c>
      <c r="C181" s="25">
        <v>16200</v>
      </c>
      <c r="D181" s="7"/>
    </row>
    <row r="182" spans="2:4" x14ac:dyDescent="0.25">
      <c r="B182" s="7" t="s">
        <v>144</v>
      </c>
      <c r="C182" s="25">
        <v>8100</v>
      </c>
      <c r="D182" s="7"/>
    </row>
    <row r="183" spans="2:4" x14ac:dyDescent="0.25">
      <c r="B183" s="7" t="s">
        <v>161</v>
      </c>
      <c r="C183" s="25">
        <v>8100</v>
      </c>
      <c r="D183" s="7"/>
    </row>
    <row r="184" spans="2:4" x14ac:dyDescent="0.25">
      <c r="B184" s="7" t="s">
        <v>139</v>
      </c>
      <c r="C184" s="25">
        <f>2000+19250</f>
        <v>21250</v>
      </c>
      <c r="D184" s="7"/>
    </row>
    <row r="185" spans="2:4" x14ac:dyDescent="0.25">
      <c r="B185" s="7" t="s">
        <v>46</v>
      </c>
      <c r="C185" s="25">
        <v>62100</v>
      </c>
      <c r="D185" s="7"/>
    </row>
    <row r="186" spans="2:4" x14ac:dyDescent="0.25">
      <c r="B186" s="7" t="s">
        <v>47</v>
      </c>
      <c r="C186" s="25">
        <v>8100</v>
      </c>
      <c r="D186" s="7"/>
    </row>
    <row r="187" spans="2:4" x14ac:dyDescent="0.25">
      <c r="B187" s="7" t="s">
        <v>175</v>
      </c>
      <c r="C187" s="25">
        <v>40500</v>
      </c>
      <c r="D187" s="7"/>
    </row>
    <row r="188" spans="2:4" x14ac:dyDescent="0.25">
      <c r="B188" s="7" t="s">
        <v>53</v>
      </c>
      <c r="C188" s="24">
        <v>13500</v>
      </c>
      <c r="D188" s="7">
        <f>SUM(C167:C188)</f>
        <v>650668</v>
      </c>
    </row>
    <row r="189" spans="2:4" x14ac:dyDescent="0.25">
      <c r="B189" s="7"/>
      <c r="C189" s="25"/>
      <c r="D189" s="7"/>
    </row>
    <row r="190" spans="2:4" x14ac:dyDescent="0.25">
      <c r="B190" s="19" t="s">
        <v>24</v>
      </c>
      <c r="C190" s="25"/>
      <c r="D190" s="7"/>
    </row>
    <row r="191" spans="2:4" x14ac:dyDescent="0.25">
      <c r="B191" s="7" t="s">
        <v>13</v>
      </c>
      <c r="C191" s="25">
        <v>35</v>
      </c>
      <c r="D191" s="7"/>
    </row>
    <row r="192" spans="2:4" x14ac:dyDescent="0.25">
      <c r="B192" s="7" t="s">
        <v>28</v>
      </c>
      <c r="C192" s="25">
        <v>9530</v>
      </c>
      <c r="D192" s="7"/>
    </row>
    <row r="193" spans="2:4" x14ac:dyDescent="0.25">
      <c r="B193" s="7" t="s">
        <v>21</v>
      </c>
      <c r="C193" s="25">
        <v>64</v>
      </c>
      <c r="D193" s="7"/>
    </row>
    <row r="194" spans="2:4" x14ac:dyDescent="0.25">
      <c r="B194" s="7" t="s">
        <v>117</v>
      </c>
      <c r="C194" s="25">
        <v>11955</v>
      </c>
      <c r="D194" s="7"/>
    </row>
    <row r="195" spans="2:4" x14ac:dyDescent="0.25">
      <c r="B195" s="7" t="s">
        <v>134</v>
      </c>
      <c r="C195" s="25">
        <v>125</v>
      </c>
      <c r="D195" s="7"/>
    </row>
    <row r="196" spans="2:4" x14ac:dyDescent="0.25">
      <c r="B196" s="23" t="s">
        <v>38</v>
      </c>
      <c r="C196" s="25">
        <v>300</v>
      </c>
      <c r="D196" s="7"/>
    </row>
    <row r="197" spans="2:4" x14ac:dyDescent="0.25">
      <c r="B197" s="23" t="s">
        <v>137</v>
      </c>
      <c r="C197" s="25">
        <v>1564</v>
      </c>
      <c r="D197" s="7"/>
    </row>
    <row r="198" spans="2:4" x14ac:dyDescent="0.25">
      <c r="B198" s="23" t="s">
        <v>47</v>
      </c>
      <c r="C198" s="25">
        <v>9200</v>
      </c>
      <c r="D198" s="7"/>
    </row>
    <row r="199" spans="2:4" x14ac:dyDescent="0.25">
      <c r="B199" s="23" t="s">
        <v>175</v>
      </c>
      <c r="C199" s="25">
        <v>14522</v>
      </c>
      <c r="D199" s="7"/>
    </row>
    <row r="200" spans="2:4" x14ac:dyDescent="0.25">
      <c r="B200" s="23" t="s">
        <v>53</v>
      </c>
      <c r="C200" s="24">
        <f>14218+3149</f>
        <v>17367</v>
      </c>
      <c r="D200" s="7">
        <f>SUM(C191:C200)</f>
        <v>64662</v>
      </c>
    </row>
    <row r="201" spans="2:4" x14ac:dyDescent="0.25">
      <c r="B201" s="23"/>
      <c r="C201" s="25"/>
      <c r="D201" s="7"/>
    </row>
    <row r="202" spans="2:4" x14ac:dyDescent="0.25">
      <c r="B202" s="8" t="s">
        <v>23</v>
      </c>
      <c r="C202" s="25"/>
      <c r="D202" s="7"/>
    </row>
    <row r="203" spans="2:4" x14ac:dyDescent="0.25">
      <c r="B203" s="5" t="s">
        <v>13</v>
      </c>
      <c r="C203" s="25">
        <v>130</v>
      </c>
      <c r="D203" s="7"/>
    </row>
    <row r="204" spans="2:4" x14ac:dyDescent="0.25">
      <c r="B204" s="5" t="s">
        <v>37</v>
      </c>
      <c r="C204" s="25">
        <v>400</v>
      </c>
      <c r="D204" s="7"/>
    </row>
    <row r="205" spans="2:4" x14ac:dyDescent="0.25">
      <c r="B205" s="5" t="s">
        <v>47</v>
      </c>
      <c r="C205" s="25">
        <v>16000</v>
      </c>
      <c r="D205" s="7"/>
    </row>
    <row r="206" spans="2:4" x14ac:dyDescent="0.25">
      <c r="B206" s="5" t="s">
        <v>175</v>
      </c>
      <c r="C206" s="25">
        <v>6000</v>
      </c>
      <c r="D206" s="7"/>
    </row>
    <row r="207" spans="2:4" x14ac:dyDescent="0.25">
      <c r="B207" s="5" t="s">
        <v>53</v>
      </c>
      <c r="C207" s="24">
        <v>1500</v>
      </c>
      <c r="D207" s="7">
        <f>SUM(C203:C207)</f>
        <v>24030</v>
      </c>
    </row>
    <row r="208" spans="2:4" x14ac:dyDescent="0.25">
      <c r="B208" s="5"/>
      <c r="C208" s="25"/>
      <c r="D208" s="7"/>
    </row>
    <row r="209" spans="2:4" x14ac:dyDescent="0.25">
      <c r="B209" s="8" t="s">
        <v>5</v>
      </c>
      <c r="C209" s="25"/>
      <c r="D209" s="7"/>
    </row>
    <row r="210" spans="2:4" x14ac:dyDescent="0.25">
      <c r="B210" s="5" t="s">
        <v>13</v>
      </c>
      <c r="C210" s="24">
        <v>90</v>
      </c>
      <c r="D210" s="7">
        <f>SUM(C210)</f>
        <v>90</v>
      </c>
    </row>
    <row r="211" spans="2:4" x14ac:dyDescent="0.25">
      <c r="B211" s="8"/>
      <c r="C211" s="25"/>
      <c r="D211" s="7"/>
    </row>
    <row r="212" spans="2:4" x14ac:dyDescent="0.25">
      <c r="B212" s="8" t="s">
        <v>6</v>
      </c>
      <c r="C212" s="25"/>
      <c r="D212" s="7"/>
    </row>
    <row r="213" spans="2:4" x14ac:dyDescent="0.25">
      <c r="B213" s="5" t="s">
        <v>13</v>
      </c>
      <c r="C213" s="24">
        <v>5000</v>
      </c>
      <c r="D213" s="7">
        <f>SUM(C213)</f>
        <v>5000</v>
      </c>
    </row>
    <row r="214" spans="2:4" x14ac:dyDescent="0.25">
      <c r="B214" s="8"/>
      <c r="C214" s="25"/>
      <c r="D214" s="7"/>
    </row>
    <row r="215" spans="2:4" x14ac:dyDescent="0.25">
      <c r="B215" s="8" t="s">
        <v>7</v>
      </c>
      <c r="C215" s="25"/>
      <c r="D215" s="7"/>
    </row>
    <row r="216" spans="2:4" x14ac:dyDescent="0.25">
      <c r="B216" s="5" t="s">
        <v>13</v>
      </c>
      <c r="C216" s="24">
        <v>2460</v>
      </c>
      <c r="D216" s="7">
        <f>SUM(C216)</f>
        <v>2460</v>
      </c>
    </row>
    <row r="217" spans="2:4" x14ac:dyDescent="0.25">
      <c r="B217" s="19" t="s">
        <v>8</v>
      </c>
      <c r="C217" s="25"/>
      <c r="D217" s="7"/>
    </row>
    <row r="218" spans="2:4" x14ac:dyDescent="0.25">
      <c r="B218" s="19" t="s">
        <v>26</v>
      </c>
      <c r="C218" s="25"/>
      <c r="D218" s="7"/>
    </row>
    <row r="219" spans="2:4" x14ac:dyDescent="0.25">
      <c r="B219" s="7" t="s">
        <v>137</v>
      </c>
      <c r="C219" s="25">
        <v>4085</v>
      </c>
      <c r="D219" s="7"/>
    </row>
    <row r="220" spans="2:4" x14ac:dyDescent="0.25">
      <c r="B220" s="7" t="s">
        <v>21</v>
      </c>
      <c r="C220" s="24">
        <v>1450</v>
      </c>
      <c r="D220" s="7">
        <f>SUM(C219:C220)</f>
        <v>5535</v>
      </c>
    </row>
    <row r="221" spans="2:4" x14ac:dyDescent="0.25">
      <c r="B221" s="19"/>
      <c r="C221" s="25"/>
      <c r="D221" s="7"/>
    </row>
    <row r="222" spans="2:4" x14ac:dyDescent="0.25">
      <c r="B222" s="19" t="s">
        <v>19</v>
      </c>
      <c r="C222" s="25"/>
      <c r="D222" s="7"/>
    </row>
    <row r="223" spans="2:4" x14ac:dyDescent="0.25">
      <c r="B223" s="7" t="s">
        <v>16</v>
      </c>
      <c r="C223" s="25">
        <v>1350</v>
      </c>
      <c r="D223" s="7"/>
    </row>
    <row r="224" spans="2:4" x14ac:dyDescent="0.25">
      <c r="B224" s="7" t="s">
        <v>41</v>
      </c>
      <c r="C224" s="24">
        <f>247+390</f>
        <v>637</v>
      </c>
      <c r="D224" s="7">
        <f>SUM(C223:C224)</f>
        <v>1987</v>
      </c>
    </row>
    <row r="225" spans="2:7" x14ac:dyDescent="0.25">
      <c r="B225" s="19"/>
      <c r="C225" s="25"/>
      <c r="D225" s="7"/>
    </row>
    <row r="226" spans="2:7" x14ac:dyDescent="0.25">
      <c r="B226" s="19" t="s">
        <v>20</v>
      </c>
      <c r="C226" s="25"/>
      <c r="D226" s="7"/>
    </row>
    <row r="227" spans="2:7" x14ac:dyDescent="0.25">
      <c r="B227" s="7" t="s">
        <v>16</v>
      </c>
      <c r="C227" s="25">
        <v>1600</v>
      </c>
      <c r="D227" s="7"/>
    </row>
    <row r="228" spans="2:7" x14ac:dyDescent="0.25">
      <c r="B228" s="40" t="s">
        <v>117</v>
      </c>
      <c r="C228" s="24">
        <v>2250</v>
      </c>
      <c r="D228" s="7">
        <f>SUM(C227:C228)</f>
        <v>3850</v>
      </c>
    </row>
    <row r="229" spans="2:7" x14ac:dyDescent="0.25">
      <c r="B229" s="19"/>
      <c r="C229" s="25"/>
      <c r="D229" s="7"/>
    </row>
    <row r="230" spans="2:7" x14ac:dyDescent="0.25">
      <c r="B230" s="19" t="s">
        <v>22</v>
      </c>
      <c r="C230" s="25"/>
      <c r="D230" s="7"/>
      <c r="G230" s="88"/>
    </row>
    <row r="231" spans="2:7" x14ac:dyDescent="0.25">
      <c r="B231" s="7" t="s">
        <v>143</v>
      </c>
      <c r="C231" s="25">
        <v>165</v>
      </c>
      <c r="D231" s="7"/>
      <c r="G231" s="88"/>
    </row>
    <row r="232" spans="2:7" x14ac:dyDescent="0.25">
      <c r="B232" s="7" t="s">
        <v>28</v>
      </c>
      <c r="C232" s="25">
        <v>6</v>
      </c>
      <c r="D232" s="7"/>
    </row>
    <row r="233" spans="2:7" x14ac:dyDescent="0.25">
      <c r="B233" s="7" t="s">
        <v>198</v>
      </c>
      <c r="C233" s="25">
        <v>60</v>
      </c>
      <c r="D233" s="7"/>
    </row>
    <row r="234" spans="2:7" x14ac:dyDescent="0.25">
      <c r="B234" s="7" t="s">
        <v>21</v>
      </c>
      <c r="C234" s="25">
        <v>5</v>
      </c>
      <c r="D234" s="7"/>
    </row>
    <row r="235" spans="2:7" x14ac:dyDescent="0.25">
      <c r="B235" s="7" t="s">
        <v>117</v>
      </c>
      <c r="C235" s="25">
        <v>266</v>
      </c>
      <c r="D235" s="7"/>
    </row>
    <row r="236" spans="2:7" x14ac:dyDescent="0.25">
      <c r="B236" s="7" t="s">
        <v>159</v>
      </c>
      <c r="C236" s="25">
        <v>6</v>
      </c>
      <c r="D236" s="7"/>
    </row>
    <row r="237" spans="2:7" x14ac:dyDescent="0.25">
      <c r="B237" s="7" t="s">
        <v>37</v>
      </c>
      <c r="C237" s="25">
        <v>30</v>
      </c>
      <c r="D237" s="7"/>
    </row>
    <row r="238" spans="2:7" x14ac:dyDescent="0.25">
      <c r="B238" s="7" t="s">
        <v>134</v>
      </c>
      <c r="C238" s="25">
        <v>8</v>
      </c>
      <c r="D238" s="7"/>
    </row>
    <row r="239" spans="2:7" x14ac:dyDescent="0.25">
      <c r="B239" s="7" t="s">
        <v>140</v>
      </c>
      <c r="C239" s="25">
        <v>18</v>
      </c>
      <c r="D239" s="7"/>
    </row>
    <row r="240" spans="2:7" x14ac:dyDescent="0.25">
      <c r="B240" s="7" t="s">
        <v>176</v>
      </c>
      <c r="C240" s="25">
        <v>115</v>
      </c>
      <c r="D240" s="7"/>
    </row>
    <row r="241" spans="2:4" x14ac:dyDescent="0.25">
      <c r="B241" s="7" t="s">
        <v>38</v>
      </c>
      <c r="C241" s="25">
        <v>130</v>
      </c>
      <c r="D241" s="7"/>
    </row>
    <row r="242" spans="2:4" x14ac:dyDescent="0.25">
      <c r="B242" s="7" t="s">
        <v>41</v>
      </c>
      <c r="C242" s="25">
        <v>173</v>
      </c>
      <c r="D242" s="7"/>
    </row>
    <row r="243" spans="2:4" x14ac:dyDescent="0.25">
      <c r="B243" s="7" t="s">
        <v>156</v>
      </c>
      <c r="C243" s="25">
        <v>3</v>
      </c>
      <c r="D243" s="7"/>
    </row>
    <row r="244" spans="2:4" x14ac:dyDescent="0.25">
      <c r="B244" s="7" t="s">
        <v>157</v>
      </c>
      <c r="C244" s="25">
        <v>191</v>
      </c>
      <c r="D244" s="7"/>
    </row>
    <row r="245" spans="2:4" x14ac:dyDescent="0.25">
      <c r="B245" s="7" t="s">
        <v>161</v>
      </c>
      <c r="C245" s="25">
        <v>3</v>
      </c>
      <c r="D245" s="7"/>
    </row>
    <row r="246" spans="2:4" x14ac:dyDescent="0.25">
      <c r="B246" s="7" t="s">
        <v>139</v>
      </c>
      <c r="C246" s="25">
        <v>649</v>
      </c>
      <c r="D246" s="7"/>
    </row>
    <row r="247" spans="2:4" x14ac:dyDescent="0.25">
      <c r="B247" s="7" t="s">
        <v>137</v>
      </c>
      <c r="C247" s="24">
        <v>1103</v>
      </c>
      <c r="D247" s="7">
        <f>SUM(C231:C247)</f>
        <v>2931</v>
      </c>
    </row>
    <row r="248" spans="2:4" x14ac:dyDescent="0.25">
      <c r="B248" s="19"/>
      <c r="C248" s="25"/>
      <c r="D248" s="7"/>
    </row>
    <row r="249" spans="2:4" x14ac:dyDescent="0.25">
      <c r="B249" s="19" t="s">
        <v>25</v>
      </c>
      <c r="C249" s="25"/>
      <c r="D249" s="7"/>
    </row>
    <row r="250" spans="2:4" x14ac:dyDescent="0.25">
      <c r="B250" s="7" t="s">
        <v>198</v>
      </c>
      <c r="C250" s="25">
        <v>41</v>
      </c>
      <c r="D250" s="7"/>
    </row>
    <row r="251" spans="2:4" x14ac:dyDescent="0.25">
      <c r="B251" s="7" t="s">
        <v>21</v>
      </c>
      <c r="C251" s="25">
        <v>72</v>
      </c>
      <c r="D251" s="7"/>
    </row>
    <row r="252" spans="2:4" x14ac:dyDescent="0.25">
      <c r="B252" s="7" t="s">
        <v>117</v>
      </c>
      <c r="C252" s="25">
        <v>1100</v>
      </c>
      <c r="D252" s="7"/>
    </row>
    <row r="253" spans="2:4" x14ac:dyDescent="0.25">
      <c r="B253" s="7" t="s">
        <v>37</v>
      </c>
      <c r="C253" s="25">
        <v>150</v>
      </c>
      <c r="D253" s="7"/>
    </row>
    <row r="254" spans="2:4" x14ac:dyDescent="0.25">
      <c r="B254" s="7" t="s">
        <v>134</v>
      </c>
      <c r="C254" s="25">
        <v>82</v>
      </c>
      <c r="D254" s="7"/>
    </row>
    <row r="255" spans="2:4" x14ac:dyDescent="0.25">
      <c r="B255" s="7" t="s">
        <v>175</v>
      </c>
      <c r="C255" s="25">
        <v>194</v>
      </c>
      <c r="D255" s="7"/>
    </row>
    <row r="256" spans="2:4" x14ac:dyDescent="0.25">
      <c r="B256" s="7" t="s">
        <v>53</v>
      </c>
      <c r="C256" s="24">
        <v>850</v>
      </c>
      <c r="D256" s="7">
        <f>SUM(C250:C256)</f>
        <v>2489</v>
      </c>
    </row>
    <row r="257" spans="2:4" x14ac:dyDescent="0.25">
      <c r="B257" s="19"/>
      <c r="C257" s="25"/>
      <c r="D257" s="7"/>
    </row>
    <row r="258" spans="2:4" x14ac:dyDescent="0.25">
      <c r="B258" s="19" t="s">
        <v>27</v>
      </c>
      <c r="C258" s="25"/>
      <c r="D258" s="7"/>
    </row>
    <row r="259" spans="2:4" x14ac:dyDescent="0.25">
      <c r="B259" s="7"/>
      <c r="C259" s="25"/>
      <c r="D259" s="7"/>
    </row>
    <row r="260" spans="2:4" x14ac:dyDescent="0.25">
      <c r="B260" s="7" t="s">
        <v>21</v>
      </c>
      <c r="C260" s="25">
        <v>845</v>
      </c>
      <c r="D260" s="7"/>
    </row>
    <row r="261" spans="2:4" x14ac:dyDescent="0.25">
      <c r="B261" s="7" t="s">
        <v>37</v>
      </c>
      <c r="C261" s="25">
        <v>1000</v>
      </c>
      <c r="D261" s="7"/>
    </row>
    <row r="262" spans="2:4" x14ac:dyDescent="0.25">
      <c r="B262" s="7" t="s">
        <v>175</v>
      </c>
      <c r="C262" s="25">
        <v>3400</v>
      </c>
      <c r="D262" s="7"/>
    </row>
    <row r="263" spans="2:4" x14ac:dyDescent="0.25">
      <c r="B263" s="7" t="s">
        <v>53</v>
      </c>
      <c r="C263" s="24">
        <v>2500</v>
      </c>
      <c r="D263" s="7">
        <f>SUM(C260:C263)</f>
        <v>7745</v>
      </c>
    </row>
    <row r="264" spans="2:4" x14ac:dyDescent="0.25">
      <c r="B264" s="19"/>
      <c r="C264" s="25"/>
      <c r="D264" s="7"/>
    </row>
    <row r="265" spans="2:4" x14ac:dyDescent="0.25">
      <c r="B265" s="19" t="s">
        <v>30</v>
      </c>
      <c r="C265" s="25"/>
      <c r="D265" s="7"/>
    </row>
    <row r="266" spans="2:4" x14ac:dyDescent="0.25">
      <c r="B266" s="7" t="s">
        <v>28</v>
      </c>
      <c r="C266" s="24">
        <v>1000</v>
      </c>
      <c r="D266" s="7">
        <f>SUM(C266)</f>
        <v>1000</v>
      </c>
    </row>
    <row r="267" spans="2:4" x14ac:dyDescent="0.25">
      <c r="B267" s="19"/>
      <c r="C267" s="25"/>
      <c r="D267" s="7"/>
    </row>
    <row r="268" spans="2:4" x14ac:dyDescent="0.25">
      <c r="B268" s="19" t="s">
        <v>31</v>
      </c>
      <c r="C268" s="25"/>
      <c r="D268" s="7"/>
    </row>
    <row r="269" spans="2:4" x14ac:dyDescent="0.25">
      <c r="B269" s="7" t="s">
        <v>28</v>
      </c>
      <c r="C269" s="25">
        <v>1000</v>
      </c>
      <c r="D269" s="7"/>
    </row>
    <row r="270" spans="2:4" x14ac:dyDescent="0.25">
      <c r="B270" s="7" t="s">
        <v>117</v>
      </c>
      <c r="C270" s="25">
        <v>21240</v>
      </c>
      <c r="D270" s="7"/>
    </row>
    <row r="271" spans="2:4" x14ac:dyDescent="0.25">
      <c r="B271" s="7" t="s">
        <v>134</v>
      </c>
      <c r="C271" s="25">
        <v>500</v>
      </c>
      <c r="D271" s="7"/>
    </row>
    <row r="272" spans="2:4" x14ac:dyDescent="0.25">
      <c r="B272" s="7" t="s">
        <v>38</v>
      </c>
      <c r="C272" s="25">
        <v>2000</v>
      </c>
      <c r="D272" s="7"/>
    </row>
    <row r="273" spans="2:4" x14ac:dyDescent="0.25">
      <c r="B273" s="7" t="s">
        <v>47</v>
      </c>
      <c r="C273" s="24">
        <v>500</v>
      </c>
      <c r="D273" s="7">
        <f>SUM(C269:C273)</f>
        <v>25240</v>
      </c>
    </row>
    <row r="274" spans="2:4" x14ac:dyDescent="0.25">
      <c r="B274" s="19"/>
      <c r="C274" s="25"/>
      <c r="D274" s="7"/>
    </row>
    <row r="275" spans="2:4" x14ac:dyDescent="0.25">
      <c r="B275" s="19" t="s">
        <v>35</v>
      </c>
      <c r="C275" s="25"/>
      <c r="D275" s="7"/>
    </row>
    <row r="276" spans="2:4" x14ac:dyDescent="0.25">
      <c r="B276" s="7" t="s">
        <v>32</v>
      </c>
      <c r="C276" s="25">
        <v>250737</v>
      </c>
      <c r="D276" s="7"/>
    </row>
    <row r="277" spans="2:4" x14ac:dyDescent="0.25">
      <c r="B277" s="7" t="s">
        <v>37</v>
      </c>
      <c r="C277" s="25">
        <v>410000</v>
      </c>
      <c r="D277" s="7"/>
    </row>
    <row r="278" spans="2:4" x14ac:dyDescent="0.25">
      <c r="B278" s="7" t="s">
        <v>51</v>
      </c>
      <c r="C278" s="24">
        <v>10000</v>
      </c>
      <c r="D278" s="7">
        <f>SUM(C276:C278)</f>
        <v>670737</v>
      </c>
    </row>
    <row r="279" spans="2:4" x14ac:dyDescent="0.25">
      <c r="B279" s="19"/>
      <c r="C279" s="25"/>
      <c r="D279" s="7"/>
    </row>
    <row r="280" spans="2:4" x14ac:dyDescent="0.25">
      <c r="B280" s="19" t="s">
        <v>189</v>
      </c>
      <c r="C280" s="25"/>
      <c r="D280" s="7"/>
    </row>
    <row r="281" spans="2:4" x14ac:dyDescent="0.25">
      <c r="B281" s="7" t="s">
        <v>32</v>
      </c>
      <c r="C281" s="25">
        <v>10852</v>
      </c>
      <c r="D281" s="7"/>
    </row>
    <row r="282" spans="2:4" x14ac:dyDescent="0.25">
      <c r="B282" s="5" t="s">
        <v>37</v>
      </c>
      <c r="C282" s="25">
        <v>2036</v>
      </c>
      <c r="D282" s="92"/>
    </row>
    <row r="283" spans="2:4" x14ac:dyDescent="0.25">
      <c r="B283" s="7" t="s">
        <v>175</v>
      </c>
      <c r="C283" s="24">
        <v>2000</v>
      </c>
      <c r="D283" s="92">
        <f>SUM(C281:C283)</f>
        <v>14888</v>
      </c>
    </row>
    <row r="284" spans="2:4" x14ac:dyDescent="0.25">
      <c r="B284" s="19"/>
      <c r="C284" s="25"/>
      <c r="D284" s="7"/>
    </row>
    <row r="285" spans="2:4" x14ac:dyDescent="0.25">
      <c r="B285" s="19" t="s">
        <v>43</v>
      </c>
      <c r="C285" s="25"/>
      <c r="D285" s="7"/>
    </row>
    <row r="286" spans="2:4" x14ac:dyDescent="0.25">
      <c r="B286" s="7" t="s">
        <v>44</v>
      </c>
      <c r="C286" s="25">
        <v>5000</v>
      </c>
      <c r="D286" s="7"/>
    </row>
    <row r="287" spans="2:4" x14ac:dyDescent="0.25">
      <c r="B287" s="7" t="s">
        <v>41</v>
      </c>
      <c r="C287" s="25">
        <v>494</v>
      </c>
      <c r="D287" s="7"/>
    </row>
    <row r="288" spans="2:4" x14ac:dyDescent="0.25">
      <c r="B288" s="7" t="s">
        <v>137</v>
      </c>
      <c r="C288" s="25">
        <v>14609</v>
      </c>
      <c r="D288" s="7"/>
    </row>
    <row r="289" spans="2:4" x14ac:dyDescent="0.25">
      <c r="B289" s="7" t="s">
        <v>47</v>
      </c>
      <c r="C289" s="25">
        <v>11520</v>
      </c>
      <c r="D289" s="7"/>
    </row>
    <row r="290" spans="2:4" x14ac:dyDescent="0.25">
      <c r="B290" s="7" t="s">
        <v>142</v>
      </c>
      <c r="C290" s="24">
        <v>11175</v>
      </c>
      <c r="D290" s="7">
        <f>SUM(C286:C290)</f>
        <v>42798</v>
      </c>
    </row>
    <row r="291" spans="2:4" x14ac:dyDescent="0.25">
      <c r="B291" s="19"/>
      <c r="C291" s="25"/>
      <c r="D291" s="7"/>
    </row>
    <row r="292" spans="2:4" x14ac:dyDescent="0.25">
      <c r="B292" s="19" t="s">
        <v>40</v>
      </c>
      <c r="C292" s="25"/>
      <c r="D292" s="7"/>
    </row>
    <row r="293" spans="2:4" x14ac:dyDescent="0.25">
      <c r="B293" s="7" t="s">
        <v>117</v>
      </c>
      <c r="C293" s="25">
        <v>2000</v>
      </c>
      <c r="D293" s="7"/>
    </row>
    <row r="294" spans="2:4" x14ac:dyDescent="0.25">
      <c r="B294" s="7" t="s">
        <v>38</v>
      </c>
      <c r="C294" s="25">
        <v>1000</v>
      </c>
      <c r="D294" s="7"/>
    </row>
    <row r="295" spans="2:4" x14ac:dyDescent="0.25">
      <c r="B295" s="7" t="s">
        <v>157</v>
      </c>
      <c r="C295" s="24">
        <v>13000</v>
      </c>
      <c r="D295" s="7">
        <f>SUM(C293:C295)</f>
        <v>16000</v>
      </c>
    </row>
    <row r="296" spans="2:4" x14ac:dyDescent="0.25">
      <c r="B296" s="19"/>
      <c r="C296" s="25"/>
      <c r="D296" s="7"/>
    </row>
    <row r="297" spans="2:4" x14ac:dyDescent="0.25">
      <c r="B297" s="19" t="s">
        <v>42</v>
      </c>
      <c r="C297" s="25"/>
      <c r="D297" s="7"/>
    </row>
    <row r="298" spans="2:4" x14ac:dyDescent="0.25">
      <c r="B298" s="7" t="s">
        <v>41</v>
      </c>
      <c r="C298" s="24">
        <v>388</v>
      </c>
      <c r="D298" s="7">
        <f>SUM(C298)</f>
        <v>388</v>
      </c>
    </row>
    <row r="299" spans="2:4" x14ac:dyDescent="0.25">
      <c r="B299" s="19"/>
      <c r="C299" s="25"/>
      <c r="D299" s="7"/>
    </row>
    <row r="300" spans="2:4" x14ac:dyDescent="0.25">
      <c r="B300" s="19" t="s">
        <v>45</v>
      </c>
      <c r="C300" s="25"/>
      <c r="D300" s="7"/>
    </row>
    <row r="301" spans="2:4" x14ac:dyDescent="0.25">
      <c r="B301" s="7" t="s">
        <v>41</v>
      </c>
      <c r="C301" s="24">
        <v>2100</v>
      </c>
      <c r="D301" s="7">
        <f>SUM(C301)</f>
        <v>2100</v>
      </c>
    </row>
    <row r="302" spans="2:4" x14ac:dyDescent="0.25">
      <c r="B302" s="19"/>
      <c r="C302" s="25"/>
      <c r="D302" s="7"/>
    </row>
    <row r="303" spans="2:4" x14ac:dyDescent="0.25">
      <c r="B303" s="19" t="s">
        <v>52</v>
      </c>
      <c r="C303" s="25"/>
      <c r="D303" s="7"/>
    </row>
    <row r="304" spans="2:4" x14ac:dyDescent="0.25">
      <c r="B304" s="7" t="s">
        <v>47</v>
      </c>
      <c r="C304" s="24">
        <v>5000</v>
      </c>
      <c r="D304" s="7">
        <f>SUM(C304)</f>
        <v>5000</v>
      </c>
    </row>
    <row r="305" spans="2:4" x14ac:dyDescent="0.25">
      <c r="B305" s="19"/>
      <c r="C305" s="25"/>
      <c r="D305" s="7"/>
    </row>
    <row r="306" spans="2:4" x14ac:dyDescent="0.25">
      <c r="B306" s="19" t="s">
        <v>55</v>
      </c>
      <c r="C306" s="25"/>
      <c r="D306" s="7"/>
    </row>
    <row r="307" spans="2:4" x14ac:dyDescent="0.25">
      <c r="B307" s="7" t="s">
        <v>175</v>
      </c>
      <c r="C307" s="25">
        <v>26230</v>
      </c>
      <c r="D307" s="7"/>
    </row>
    <row r="308" spans="2:4" x14ac:dyDescent="0.25">
      <c r="B308" s="7" t="s">
        <v>53</v>
      </c>
      <c r="C308" s="24">
        <v>15500</v>
      </c>
      <c r="D308" s="7">
        <f>SUM(C307:C308)</f>
        <v>41730</v>
      </c>
    </row>
    <row r="309" spans="2:4" x14ac:dyDescent="0.25">
      <c r="B309" s="7"/>
      <c r="C309" s="25"/>
      <c r="D309" s="7"/>
    </row>
    <row r="310" spans="2:4" x14ac:dyDescent="0.25">
      <c r="B310" s="19" t="s">
        <v>118</v>
      </c>
      <c r="C310" s="25"/>
      <c r="D310" s="7"/>
    </row>
    <row r="311" spans="2:4" x14ac:dyDescent="0.25">
      <c r="B311" s="7" t="s">
        <v>117</v>
      </c>
      <c r="C311" s="24">
        <v>15966</v>
      </c>
      <c r="D311" s="7">
        <f>SUM(C311)</f>
        <v>15966</v>
      </c>
    </row>
    <row r="312" spans="2:4" x14ac:dyDescent="0.25">
      <c r="B312" s="7"/>
      <c r="C312" s="25"/>
      <c r="D312" s="7"/>
    </row>
    <row r="313" spans="2:4" x14ac:dyDescent="0.25">
      <c r="B313" s="19" t="s">
        <v>120</v>
      </c>
      <c r="C313" s="25"/>
      <c r="D313" s="7"/>
    </row>
    <row r="314" spans="2:4" x14ac:dyDescent="0.25">
      <c r="B314" s="7" t="s">
        <v>117</v>
      </c>
      <c r="C314" s="24">
        <v>6000</v>
      </c>
      <c r="D314" s="7">
        <f>SUM(C314)</f>
        <v>6000</v>
      </c>
    </row>
    <row r="315" spans="2:4" x14ac:dyDescent="0.25">
      <c r="B315" s="7"/>
      <c r="C315" s="25"/>
      <c r="D315" s="7"/>
    </row>
    <row r="316" spans="2:4" x14ac:dyDescent="0.25">
      <c r="B316" s="19" t="s">
        <v>121</v>
      </c>
      <c r="C316" s="25"/>
      <c r="D316" s="7"/>
    </row>
    <row r="317" spans="2:4" x14ac:dyDescent="0.25">
      <c r="B317" s="7" t="s">
        <v>117</v>
      </c>
      <c r="C317" s="24">
        <v>6695</v>
      </c>
      <c r="D317" s="7">
        <f>SUM(C317)</f>
        <v>6695</v>
      </c>
    </row>
    <row r="318" spans="2:4" x14ac:dyDescent="0.25">
      <c r="B318" s="19"/>
      <c r="C318" s="25"/>
      <c r="D318" s="7"/>
    </row>
    <row r="319" spans="2:4" x14ac:dyDescent="0.25">
      <c r="B319" s="19" t="s">
        <v>131</v>
      </c>
      <c r="C319" s="25"/>
      <c r="D319" s="7"/>
    </row>
    <row r="320" spans="2:4" x14ac:dyDescent="0.25">
      <c r="B320" s="7" t="s">
        <v>130</v>
      </c>
      <c r="C320" s="24">
        <v>3000</v>
      </c>
      <c r="D320" s="7">
        <f>C320</f>
        <v>3000</v>
      </c>
    </row>
    <row r="321" spans="2:4" x14ac:dyDescent="0.25">
      <c r="B321" s="7"/>
      <c r="C321" s="25"/>
      <c r="D321" s="7"/>
    </row>
    <row r="322" spans="2:4" x14ac:dyDescent="0.25">
      <c r="B322" s="19" t="s">
        <v>145</v>
      </c>
      <c r="C322" s="25"/>
      <c r="D322" s="7"/>
    </row>
    <row r="323" spans="2:4" x14ac:dyDescent="0.25">
      <c r="B323" s="7" t="s">
        <v>144</v>
      </c>
      <c r="C323" s="24">
        <v>1000</v>
      </c>
      <c r="D323" s="7">
        <f>C323</f>
        <v>1000</v>
      </c>
    </row>
    <row r="324" spans="2:4" x14ac:dyDescent="0.25">
      <c r="B324" s="7"/>
      <c r="C324" s="25"/>
      <c r="D324" s="7"/>
    </row>
    <row r="325" spans="2:4" x14ac:dyDescent="0.25">
      <c r="B325" s="19" t="s">
        <v>151</v>
      </c>
      <c r="C325" s="25"/>
      <c r="D325" s="7"/>
    </row>
    <row r="326" spans="2:4" x14ac:dyDescent="0.25">
      <c r="B326" s="7" t="s">
        <v>137</v>
      </c>
      <c r="C326" s="24">
        <v>1405</v>
      </c>
      <c r="D326" s="7">
        <f>C326</f>
        <v>1405</v>
      </c>
    </row>
    <row r="327" spans="2:4" x14ac:dyDescent="0.25">
      <c r="B327" s="7"/>
      <c r="C327" s="25"/>
      <c r="D327" s="7"/>
    </row>
    <row r="328" spans="2:4" x14ac:dyDescent="0.25">
      <c r="B328" s="19" t="s">
        <v>152</v>
      </c>
      <c r="C328" s="25"/>
      <c r="D328" s="7"/>
    </row>
    <row r="329" spans="2:4" x14ac:dyDescent="0.25">
      <c r="B329" s="7" t="s">
        <v>137</v>
      </c>
      <c r="C329" s="24">
        <v>220</v>
      </c>
      <c r="D329" s="7">
        <f>C329</f>
        <v>220</v>
      </c>
    </row>
    <row r="330" spans="2:4" x14ac:dyDescent="0.25">
      <c r="B330" s="7"/>
      <c r="C330" s="25"/>
      <c r="D330" s="7"/>
    </row>
    <row r="331" spans="2:4" x14ac:dyDescent="0.25">
      <c r="B331" s="19" t="s">
        <v>165</v>
      </c>
      <c r="C331" s="25"/>
      <c r="D331" s="7"/>
    </row>
    <row r="332" spans="2:4" x14ac:dyDescent="0.25">
      <c r="B332" s="7" t="s">
        <v>160</v>
      </c>
      <c r="C332" s="24">
        <v>20000</v>
      </c>
      <c r="D332" s="7">
        <f>SUM(C332)</f>
        <v>20000</v>
      </c>
    </row>
    <row r="333" spans="2:4" x14ac:dyDescent="0.25">
      <c r="B333" s="7"/>
      <c r="C333" s="25"/>
      <c r="D333" s="7"/>
    </row>
    <row r="334" spans="2:4" x14ac:dyDescent="0.25">
      <c r="B334" s="19" t="s">
        <v>166</v>
      </c>
      <c r="C334" s="25"/>
      <c r="D334" s="7"/>
    </row>
    <row r="335" spans="2:4" x14ac:dyDescent="0.25">
      <c r="B335" s="7" t="s">
        <v>160</v>
      </c>
      <c r="C335" s="24">
        <v>85700</v>
      </c>
      <c r="D335" s="7">
        <f>SUM(C335)</f>
        <v>85700</v>
      </c>
    </row>
    <row r="336" spans="2:4" x14ac:dyDescent="0.25">
      <c r="B336" s="7"/>
      <c r="C336" s="25"/>
      <c r="D336" s="7"/>
    </row>
    <row r="337" spans="2:4" x14ac:dyDescent="0.25">
      <c r="B337" s="19" t="s">
        <v>167</v>
      </c>
      <c r="C337" s="25"/>
      <c r="D337" s="7"/>
    </row>
    <row r="338" spans="2:4" x14ac:dyDescent="0.25">
      <c r="B338" s="7" t="s">
        <v>160</v>
      </c>
      <c r="C338" s="24">
        <v>3450</v>
      </c>
      <c r="D338" s="7">
        <f>SUM(C338)</f>
        <v>3450</v>
      </c>
    </row>
    <row r="339" spans="2:4" x14ac:dyDescent="0.25">
      <c r="B339" s="7"/>
      <c r="C339" s="25"/>
      <c r="D339" s="7"/>
    </row>
    <row r="340" spans="2:4" x14ac:dyDescent="0.25">
      <c r="B340" s="19" t="s">
        <v>190</v>
      </c>
      <c r="C340" s="25"/>
      <c r="D340" s="7"/>
    </row>
    <row r="341" spans="2:4" x14ac:dyDescent="0.25">
      <c r="B341" s="7" t="s">
        <v>175</v>
      </c>
      <c r="C341" s="24">
        <v>22500</v>
      </c>
      <c r="D341" s="7">
        <f>SUM(C341)</f>
        <v>22500</v>
      </c>
    </row>
    <row r="342" spans="2:4" x14ac:dyDescent="0.25">
      <c r="B342" s="19"/>
      <c r="C342" s="25"/>
      <c r="D342" s="7"/>
    </row>
    <row r="343" spans="2:4" x14ac:dyDescent="0.25">
      <c r="B343" s="19" t="s">
        <v>9</v>
      </c>
      <c r="C343" s="25"/>
      <c r="D343" s="7"/>
    </row>
    <row r="344" spans="2:4" x14ac:dyDescent="0.25">
      <c r="B344" s="19" t="s">
        <v>10</v>
      </c>
      <c r="C344" s="25"/>
      <c r="D344" s="7"/>
    </row>
    <row r="345" spans="2:4" x14ac:dyDescent="0.25">
      <c r="B345" s="7" t="s">
        <v>129</v>
      </c>
      <c r="C345" s="25">
        <v>21</v>
      </c>
      <c r="D345" s="7"/>
    </row>
    <row r="346" spans="2:4" x14ac:dyDescent="0.25">
      <c r="B346" s="7" t="s">
        <v>13</v>
      </c>
      <c r="C346" s="25">
        <v>105</v>
      </c>
      <c r="D346" s="7"/>
    </row>
    <row r="347" spans="2:4" x14ac:dyDescent="0.25">
      <c r="B347" s="7" t="s">
        <v>28</v>
      </c>
      <c r="C347" s="25">
        <v>10170</v>
      </c>
      <c r="D347" s="7"/>
    </row>
    <row r="348" spans="2:4" x14ac:dyDescent="0.25">
      <c r="B348" s="7" t="s">
        <v>141</v>
      </c>
      <c r="C348" s="25">
        <v>1000</v>
      </c>
      <c r="D348" s="7"/>
    </row>
    <row r="349" spans="2:4" x14ac:dyDescent="0.25">
      <c r="B349" s="7" t="s">
        <v>198</v>
      </c>
      <c r="C349" s="25">
        <v>101</v>
      </c>
      <c r="D349" s="7"/>
    </row>
    <row r="350" spans="2:4" x14ac:dyDescent="0.25">
      <c r="B350" s="7" t="s">
        <v>21</v>
      </c>
      <c r="C350" s="25">
        <v>48</v>
      </c>
      <c r="D350" s="7"/>
    </row>
    <row r="351" spans="2:4" x14ac:dyDescent="0.25">
      <c r="B351" s="7" t="s">
        <v>159</v>
      </c>
      <c r="C351" s="25">
        <v>0</v>
      </c>
      <c r="D351" s="7"/>
    </row>
    <row r="352" spans="2:4" x14ac:dyDescent="0.25">
      <c r="B352" s="7" t="s">
        <v>37</v>
      </c>
      <c r="C352" s="25">
        <v>90</v>
      </c>
      <c r="D352" s="7"/>
    </row>
    <row r="353" spans="2:4" x14ac:dyDescent="0.25">
      <c r="B353" s="7" t="s">
        <v>134</v>
      </c>
      <c r="C353" s="25">
        <v>3827</v>
      </c>
      <c r="D353" s="7"/>
    </row>
    <row r="354" spans="2:4" x14ac:dyDescent="0.25">
      <c r="B354" s="7" t="s">
        <v>176</v>
      </c>
      <c r="C354" s="25"/>
      <c r="D354" s="7"/>
    </row>
    <row r="355" spans="2:4" x14ac:dyDescent="0.25">
      <c r="B355" s="7" t="s">
        <v>38</v>
      </c>
      <c r="C355" s="25">
        <v>590</v>
      </c>
      <c r="D355" s="7"/>
    </row>
    <row r="356" spans="2:4" x14ac:dyDescent="0.25">
      <c r="B356" s="7" t="s">
        <v>41</v>
      </c>
      <c r="C356" s="25">
        <v>12216</v>
      </c>
      <c r="D356" s="7"/>
    </row>
    <row r="357" spans="2:4" x14ac:dyDescent="0.25">
      <c r="B357" s="7" t="s">
        <v>47</v>
      </c>
      <c r="C357" s="25">
        <v>10610</v>
      </c>
      <c r="D357" s="7"/>
    </row>
    <row r="358" spans="2:4" x14ac:dyDescent="0.25">
      <c r="B358" s="7" t="s">
        <v>142</v>
      </c>
      <c r="C358" s="25">
        <v>1000</v>
      </c>
      <c r="D358" s="7"/>
    </row>
    <row r="359" spans="2:4" x14ac:dyDescent="0.25">
      <c r="B359" s="7" t="s">
        <v>128</v>
      </c>
      <c r="C359" s="25">
        <v>109490</v>
      </c>
      <c r="D359" s="7"/>
    </row>
    <row r="360" spans="2:4" x14ac:dyDescent="0.25">
      <c r="B360" s="7" t="s">
        <v>53</v>
      </c>
      <c r="C360" s="24">
        <v>1283</v>
      </c>
      <c r="D360" s="7">
        <f>SUM(C345:C360)</f>
        <v>150551</v>
      </c>
    </row>
    <row r="361" spans="2:4" x14ac:dyDescent="0.25">
      <c r="B361" s="19"/>
      <c r="C361" s="25"/>
      <c r="D361" s="7"/>
    </row>
    <row r="362" spans="2:4" x14ac:dyDescent="0.25">
      <c r="B362" s="19" t="s">
        <v>11</v>
      </c>
      <c r="C362" s="25"/>
      <c r="D362" s="7"/>
    </row>
    <row r="363" spans="2:4" x14ac:dyDescent="0.25">
      <c r="B363" s="7" t="s">
        <v>129</v>
      </c>
      <c r="C363" s="25">
        <v>55026</v>
      </c>
      <c r="D363" s="7"/>
    </row>
    <row r="364" spans="2:4" x14ac:dyDescent="0.25">
      <c r="B364" s="7" t="s">
        <v>143</v>
      </c>
      <c r="C364" s="25">
        <v>64498</v>
      </c>
      <c r="D364" s="7"/>
    </row>
    <row r="365" spans="2:4" x14ac:dyDescent="0.25">
      <c r="B365" s="7" t="s">
        <v>13</v>
      </c>
      <c r="C365" s="25">
        <v>32899</v>
      </c>
      <c r="D365" s="7"/>
    </row>
    <row r="366" spans="2:4" x14ac:dyDescent="0.25">
      <c r="B366" s="7" t="s">
        <v>16</v>
      </c>
      <c r="C366" s="25">
        <v>16450</v>
      </c>
      <c r="D366" s="7"/>
    </row>
    <row r="367" spans="2:4" x14ac:dyDescent="0.25">
      <c r="B367" s="7" t="s">
        <v>28</v>
      </c>
      <c r="C367" s="25">
        <v>10461</v>
      </c>
      <c r="D367" s="7"/>
    </row>
    <row r="368" spans="2:4" x14ac:dyDescent="0.25">
      <c r="B368" s="7" t="s">
        <v>141</v>
      </c>
      <c r="C368" s="25">
        <v>80169</v>
      </c>
      <c r="D368" s="7"/>
    </row>
    <row r="369" spans="2:4" x14ac:dyDescent="0.25">
      <c r="B369" s="7" t="s">
        <v>198</v>
      </c>
      <c r="C369" s="25">
        <v>19795</v>
      </c>
      <c r="D369" s="7"/>
    </row>
    <row r="370" spans="2:4" x14ac:dyDescent="0.25">
      <c r="B370" s="7" t="s">
        <v>160</v>
      </c>
      <c r="C370" s="25">
        <v>102240</v>
      </c>
      <c r="D370" s="7"/>
    </row>
    <row r="371" spans="2:4" x14ac:dyDescent="0.25">
      <c r="B371" s="7" t="s">
        <v>21</v>
      </c>
      <c r="C371" s="25">
        <v>39769</v>
      </c>
      <c r="D371" s="7"/>
    </row>
    <row r="372" spans="2:4" x14ac:dyDescent="0.25">
      <c r="B372" s="7" t="s">
        <v>117</v>
      </c>
      <c r="C372" s="25">
        <v>282922</v>
      </c>
      <c r="D372" s="7"/>
    </row>
    <row r="373" spans="2:4" x14ac:dyDescent="0.25">
      <c r="B373" s="7" t="s">
        <v>159</v>
      </c>
      <c r="C373" s="25">
        <v>122031</v>
      </c>
      <c r="D373" s="7"/>
    </row>
    <row r="374" spans="2:4" x14ac:dyDescent="0.25">
      <c r="B374" s="7" t="s">
        <v>32</v>
      </c>
      <c r="C374" s="25">
        <v>108224</v>
      </c>
      <c r="D374" s="7"/>
    </row>
    <row r="375" spans="2:4" x14ac:dyDescent="0.25">
      <c r="B375" s="7" t="s">
        <v>174</v>
      </c>
      <c r="C375" s="25">
        <v>42495</v>
      </c>
      <c r="D375" s="7"/>
    </row>
    <row r="376" spans="2:4" x14ac:dyDescent="0.25">
      <c r="B376" s="7" t="s">
        <v>37</v>
      </c>
      <c r="C376" s="25">
        <v>27400</v>
      </c>
      <c r="D376" s="7"/>
    </row>
    <row r="377" spans="2:4" x14ac:dyDescent="0.25">
      <c r="B377" s="7" t="s">
        <v>134</v>
      </c>
      <c r="C377" s="25">
        <v>32691</v>
      </c>
      <c r="D377" s="7"/>
    </row>
    <row r="378" spans="2:4" x14ac:dyDescent="0.25">
      <c r="B378" s="7" t="s">
        <v>133</v>
      </c>
      <c r="C378" s="25">
        <v>16084</v>
      </c>
      <c r="D378" s="7"/>
    </row>
    <row r="379" spans="2:4" x14ac:dyDescent="0.25">
      <c r="B379" s="7" t="s">
        <v>140</v>
      </c>
      <c r="C379" s="25">
        <v>35351</v>
      </c>
      <c r="D379" s="7"/>
    </row>
    <row r="380" spans="2:4" x14ac:dyDescent="0.25">
      <c r="B380" s="7" t="s">
        <v>176</v>
      </c>
      <c r="C380" s="25">
        <v>60290</v>
      </c>
      <c r="D380" s="7"/>
    </row>
    <row r="381" spans="2:4" x14ac:dyDescent="0.25">
      <c r="B381" s="7" t="s">
        <v>38</v>
      </c>
      <c r="C381" s="25">
        <v>48482</v>
      </c>
      <c r="D381" s="7"/>
    </row>
    <row r="382" spans="2:4" x14ac:dyDescent="0.25">
      <c r="B382" s="7" t="s">
        <v>41</v>
      </c>
      <c r="C382" s="25">
        <f>47107+34395</f>
        <v>81502</v>
      </c>
      <c r="D382" s="7"/>
    </row>
    <row r="383" spans="2:4" x14ac:dyDescent="0.25">
      <c r="B383" s="7" t="s">
        <v>156</v>
      </c>
      <c r="C383" s="25">
        <v>11138</v>
      </c>
      <c r="D383" s="7"/>
    </row>
    <row r="384" spans="2:4" x14ac:dyDescent="0.25">
      <c r="B384" s="7" t="s">
        <v>127</v>
      </c>
      <c r="C384" s="25">
        <v>40470</v>
      </c>
      <c r="D384" s="7"/>
    </row>
    <row r="385" spans="2:4" x14ac:dyDescent="0.25">
      <c r="B385" s="7" t="s">
        <v>157</v>
      </c>
      <c r="C385" s="25">
        <v>102147</v>
      </c>
      <c r="D385" s="7"/>
    </row>
    <row r="386" spans="2:4" x14ac:dyDescent="0.25">
      <c r="B386" s="7" t="s">
        <v>144</v>
      </c>
      <c r="C386" s="25">
        <v>50767</v>
      </c>
      <c r="D386" s="7"/>
    </row>
    <row r="387" spans="2:4" x14ac:dyDescent="0.25">
      <c r="B387" s="7" t="s">
        <v>161</v>
      </c>
      <c r="C387" s="25">
        <v>42137</v>
      </c>
      <c r="D387" s="7"/>
    </row>
    <row r="388" spans="2:4" x14ac:dyDescent="0.25">
      <c r="B388" s="7" t="s">
        <v>139</v>
      </c>
      <c r="C388" s="25">
        <v>22481</v>
      </c>
      <c r="D388" s="7"/>
    </row>
    <row r="389" spans="2:4" x14ac:dyDescent="0.25">
      <c r="B389" s="7" t="s">
        <v>137</v>
      </c>
      <c r="C389" s="25">
        <v>26918</v>
      </c>
      <c r="D389" s="7"/>
    </row>
    <row r="390" spans="2:4" x14ac:dyDescent="0.25">
      <c r="B390" s="7" t="s">
        <v>46</v>
      </c>
      <c r="C390" s="25">
        <v>185288</v>
      </c>
      <c r="D390" s="7"/>
    </row>
    <row r="391" spans="2:4" x14ac:dyDescent="0.25">
      <c r="B391" s="7" t="s">
        <v>130</v>
      </c>
      <c r="C391" s="25">
        <v>27868</v>
      </c>
      <c r="D391" s="7"/>
    </row>
    <row r="392" spans="2:4" x14ac:dyDescent="0.25">
      <c r="B392" s="7" t="s">
        <v>47</v>
      </c>
      <c r="C392" s="25">
        <f>21729+5000</f>
        <v>26729</v>
      </c>
      <c r="D392" s="7"/>
    </row>
    <row r="393" spans="2:4" x14ac:dyDescent="0.25">
      <c r="B393" s="7" t="s">
        <v>142</v>
      </c>
      <c r="C393" s="25">
        <v>47741</v>
      </c>
      <c r="D393" s="7"/>
    </row>
    <row r="394" spans="2:4" x14ac:dyDescent="0.25">
      <c r="B394" s="7" t="s">
        <v>175</v>
      </c>
      <c r="C394" s="25">
        <v>125709</v>
      </c>
      <c r="D394" s="7"/>
    </row>
    <row r="395" spans="2:4" x14ac:dyDescent="0.25">
      <c r="B395" s="52" t="s">
        <v>53</v>
      </c>
      <c r="C395" s="24">
        <v>189967</v>
      </c>
      <c r="D395" s="100">
        <f>SUM(C363:C395)</f>
        <v>2178139</v>
      </c>
    </row>
    <row r="398" spans="2:4" x14ac:dyDescent="0.25">
      <c r="B398" s="131" t="s">
        <v>86</v>
      </c>
      <c r="C398" s="131"/>
      <c r="D398" s="131"/>
    </row>
    <row r="399" spans="2:4" x14ac:dyDescent="0.25">
      <c r="B399" s="131" t="s">
        <v>116</v>
      </c>
      <c r="C399" s="131"/>
      <c r="D399" s="131"/>
    </row>
    <row r="400" spans="2:4" ht="14.25" customHeight="1" x14ac:dyDescent="0.25">
      <c r="B400" s="131" t="s">
        <v>114</v>
      </c>
      <c r="C400" s="131"/>
      <c r="D400" s="131"/>
    </row>
    <row r="401" spans="2:4" ht="14.25" customHeight="1" thickBot="1" x14ac:dyDescent="0.3">
      <c r="B401" s="81"/>
      <c r="C401" s="81"/>
      <c r="D401" s="81"/>
    </row>
    <row r="402" spans="2:4" ht="21.75" thickBot="1" x14ac:dyDescent="0.4">
      <c r="B402" s="128" t="s">
        <v>109</v>
      </c>
      <c r="C402" s="129"/>
      <c r="D402" s="130"/>
    </row>
    <row r="403" spans="2:4" x14ac:dyDescent="0.25">
      <c r="B403" s="27" t="s">
        <v>17</v>
      </c>
      <c r="C403" s="34"/>
      <c r="D403" s="17"/>
    </row>
    <row r="404" spans="2:4" x14ac:dyDescent="0.25">
      <c r="B404" s="23" t="s">
        <v>129</v>
      </c>
      <c r="C404" s="31">
        <v>500</v>
      </c>
      <c r="D404" s="16"/>
    </row>
    <row r="405" spans="2:4" x14ac:dyDescent="0.25">
      <c r="B405" s="7" t="s">
        <v>28</v>
      </c>
      <c r="C405" s="31">
        <v>81000</v>
      </c>
      <c r="D405" s="16"/>
    </row>
    <row r="406" spans="2:4" x14ac:dyDescent="0.25">
      <c r="B406" s="7" t="s">
        <v>141</v>
      </c>
      <c r="C406" s="31">
        <v>12150</v>
      </c>
      <c r="D406" s="16"/>
    </row>
    <row r="407" spans="2:4" x14ac:dyDescent="0.25">
      <c r="B407" s="7" t="s">
        <v>198</v>
      </c>
      <c r="C407" s="31">
        <v>10800</v>
      </c>
      <c r="D407" s="16"/>
    </row>
    <row r="408" spans="2:4" x14ac:dyDescent="0.25">
      <c r="B408" s="7" t="s">
        <v>160</v>
      </c>
      <c r="C408" s="31">
        <v>5400</v>
      </c>
      <c r="D408" s="16"/>
    </row>
    <row r="409" spans="2:4" x14ac:dyDescent="0.25">
      <c r="B409" s="7" t="s">
        <v>117</v>
      </c>
      <c r="C409" s="31">
        <v>27006</v>
      </c>
      <c r="D409" s="16"/>
    </row>
    <row r="410" spans="2:4" x14ac:dyDescent="0.25">
      <c r="B410" s="7" t="s">
        <v>159</v>
      </c>
      <c r="C410" s="31">
        <v>35475</v>
      </c>
      <c r="D410" s="16"/>
    </row>
    <row r="411" spans="2:4" x14ac:dyDescent="0.25">
      <c r="B411" s="7" t="s">
        <v>32</v>
      </c>
      <c r="C411" s="31">
        <v>10800</v>
      </c>
      <c r="D411" s="16"/>
    </row>
    <row r="412" spans="2:4" x14ac:dyDescent="0.25">
      <c r="B412" s="7" t="s">
        <v>37</v>
      </c>
      <c r="C412" s="31">
        <v>30700</v>
      </c>
      <c r="D412" s="16"/>
    </row>
    <row r="413" spans="2:4" x14ac:dyDescent="0.25">
      <c r="B413" s="7" t="s">
        <v>134</v>
      </c>
      <c r="C413" s="31">
        <v>10800</v>
      </c>
      <c r="D413" s="16"/>
    </row>
    <row r="414" spans="2:4" x14ac:dyDescent="0.25">
      <c r="B414" s="7" t="s">
        <v>140</v>
      </c>
      <c r="C414" s="31">
        <v>131100</v>
      </c>
      <c r="D414" s="16"/>
    </row>
    <row r="415" spans="2:4" x14ac:dyDescent="0.25">
      <c r="B415" s="7" t="s">
        <v>176</v>
      </c>
      <c r="C415" s="31">
        <v>21612</v>
      </c>
      <c r="D415" s="16"/>
    </row>
    <row r="416" spans="2:4" x14ac:dyDescent="0.25">
      <c r="B416" s="7" t="s">
        <v>38</v>
      </c>
      <c r="C416" s="31">
        <v>51300</v>
      </c>
      <c r="D416" s="16"/>
    </row>
    <row r="417" spans="2:4" x14ac:dyDescent="0.25">
      <c r="B417" s="7" t="s">
        <v>156</v>
      </c>
      <c r="C417" s="31">
        <v>5400</v>
      </c>
      <c r="D417" s="16"/>
    </row>
    <row r="418" spans="2:4" x14ac:dyDescent="0.25">
      <c r="B418" s="7" t="s">
        <v>127</v>
      </c>
      <c r="C418" s="31">
        <v>5400</v>
      </c>
      <c r="D418" s="16"/>
    </row>
    <row r="419" spans="2:4" x14ac:dyDescent="0.25">
      <c r="B419" s="7" t="s">
        <v>144</v>
      </c>
      <c r="C419" s="31">
        <v>8100</v>
      </c>
      <c r="D419" s="16"/>
    </row>
    <row r="420" spans="2:4" x14ac:dyDescent="0.25">
      <c r="B420" s="7" t="s">
        <v>157</v>
      </c>
      <c r="C420" s="31"/>
      <c r="D420" s="16"/>
    </row>
    <row r="421" spans="2:4" x14ac:dyDescent="0.25">
      <c r="B421" s="7" t="s">
        <v>161</v>
      </c>
      <c r="C421" s="31">
        <v>8100</v>
      </c>
      <c r="D421" s="16"/>
    </row>
    <row r="422" spans="2:4" x14ac:dyDescent="0.25">
      <c r="B422" s="7" t="s">
        <v>139</v>
      </c>
      <c r="C422" s="31">
        <f>2000+19250</f>
        <v>21250</v>
      </c>
      <c r="D422" s="16"/>
    </row>
    <row r="423" spans="2:4" x14ac:dyDescent="0.25">
      <c r="B423" s="7" t="s">
        <v>137</v>
      </c>
      <c r="C423" s="31">
        <v>3375</v>
      </c>
      <c r="D423" s="16"/>
    </row>
    <row r="424" spans="2:4" x14ac:dyDescent="0.25">
      <c r="B424" s="7" t="s">
        <v>46</v>
      </c>
      <c r="C424" s="31">
        <v>27000</v>
      </c>
      <c r="D424" s="16"/>
    </row>
    <row r="425" spans="2:4" x14ac:dyDescent="0.25">
      <c r="B425" s="7" t="s">
        <v>191</v>
      </c>
      <c r="C425" s="31"/>
      <c r="D425" s="16"/>
    </row>
    <row r="426" spans="2:4" x14ac:dyDescent="0.25">
      <c r="B426" s="7" t="s">
        <v>175</v>
      </c>
      <c r="C426" s="31">
        <v>40500</v>
      </c>
      <c r="D426" s="16"/>
    </row>
    <row r="427" spans="2:4" x14ac:dyDescent="0.25">
      <c r="B427" s="7" t="s">
        <v>128</v>
      </c>
      <c r="C427" s="31">
        <v>0</v>
      </c>
      <c r="D427" s="16"/>
    </row>
    <row r="428" spans="2:4" x14ac:dyDescent="0.25">
      <c r="B428" s="7" t="s">
        <v>53</v>
      </c>
      <c r="C428" s="35">
        <v>13500</v>
      </c>
      <c r="D428" s="22">
        <f>SUM(C403:C428)</f>
        <v>561268</v>
      </c>
    </row>
    <row r="429" spans="2:4" x14ac:dyDescent="0.25">
      <c r="B429" s="7"/>
      <c r="C429" s="31"/>
      <c r="D429" s="7"/>
    </row>
    <row r="430" spans="2:4" x14ac:dyDescent="0.25">
      <c r="B430" s="19" t="s">
        <v>61</v>
      </c>
      <c r="C430" s="31"/>
      <c r="D430" s="6"/>
    </row>
    <row r="431" spans="2:4" x14ac:dyDescent="0.25">
      <c r="B431" s="7" t="s">
        <v>13</v>
      </c>
      <c r="C431" s="31">
        <v>35</v>
      </c>
      <c r="D431" s="16"/>
    </row>
    <row r="432" spans="2:4" x14ac:dyDescent="0.25">
      <c r="B432" s="7" t="s">
        <v>28</v>
      </c>
      <c r="C432" s="31">
        <v>9530</v>
      </c>
      <c r="D432" s="16"/>
    </row>
    <row r="433" spans="2:4" x14ac:dyDescent="0.25">
      <c r="B433" s="7" t="s">
        <v>117</v>
      </c>
      <c r="C433" s="31">
        <v>11955</v>
      </c>
      <c r="D433" s="16"/>
    </row>
    <row r="434" spans="2:4" x14ac:dyDescent="0.25">
      <c r="B434" s="7" t="s">
        <v>21</v>
      </c>
      <c r="C434" s="31">
        <v>64</v>
      </c>
      <c r="D434" s="16"/>
    </row>
    <row r="435" spans="2:4" x14ac:dyDescent="0.25">
      <c r="B435" s="7" t="s">
        <v>134</v>
      </c>
      <c r="C435" s="31">
        <v>125</v>
      </c>
      <c r="D435" s="16"/>
    </row>
    <row r="436" spans="2:4" x14ac:dyDescent="0.25">
      <c r="B436" s="23" t="s">
        <v>38</v>
      </c>
      <c r="C436" s="31">
        <v>300</v>
      </c>
      <c r="D436" s="16"/>
    </row>
    <row r="437" spans="2:4" x14ac:dyDescent="0.25">
      <c r="B437" s="23" t="s">
        <v>137</v>
      </c>
      <c r="C437" s="31">
        <v>1564</v>
      </c>
      <c r="D437" s="16"/>
    </row>
    <row r="438" spans="2:4" x14ac:dyDescent="0.25">
      <c r="B438" s="7" t="s">
        <v>175</v>
      </c>
      <c r="C438" s="31">
        <v>14522</v>
      </c>
      <c r="D438" s="16"/>
    </row>
    <row r="439" spans="2:4" x14ac:dyDescent="0.25">
      <c r="B439" s="23" t="s">
        <v>53</v>
      </c>
      <c r="C439" s="35">
        <f>14218+3149</f>
        <v>17367</v>
      </c>
      <c r="D439" s="18">
        <f>SUM(C431:C439)</f>
        <v>55462</v>
      </c>
    </row>
    <row r="440" spans="2:4" x14ac:dyDescent="0.25">
      <c r="B440" s="23"/>
      <c r="C440" s="31"/>
      <c r="D440" s="6"/>
    </row>
    <row r="441" spans="2:4" x14ac:dyDescent="0.25">
      <c r="B441" s="8" t="s">
        <v>62</v>
      </c>
      <c r="C441" s="31"/>
      <c r="D441" s="6"/>
    </row>
    <row r="442" spans="2:4" x14ac:dyDescent="0.25">
      <c r="B442" s="5" t="s">
        <v>13</v>
      </c>
      <c r="C442" s="31">
        <v>130</v>
      </c>
      <c r="D442" s="6"/>
    </row>
    <row r="443" spans="2:4" x14ac:dyDescent="0.25">
      <c r="B443" s="5" t="s">
        <v>37</v>
      </c>
      <c r="C443" s="31">
        <v>400</v>
      </c>
      <c r="D443" s="6"/>
    </row>
    <row r="444" spans="2:4" x14ac:dyDescent="0.25">
      <c r="B444" s="5" t="s">
        <v>175</v>
      </c>
      <c r="C444" s="31">
        <v>6000</v>
      </c>
      <c r="D444" s="6"/>
    </row>
    <row r="445" spans="2:4" x14ac:dyDescent="0.25">
      <c r="B445" s="5" t="s">
        <v>53</v>
      </c>
      <c r="C445" s="35">
        <v>1500</v>
      </c>
      <c r="D445" s="20">
        <f>SUM(C442:C445)</f>
        <v>8030</v>
      </c>
    </row>
    <row r="446" spans="2:4" x14ac:dyDescent="0.25">
      <c r="B446" s="5"/>
      <c r="C446" s="31"/>
      <c r="D446" s="20"/>
    </row>
    <row r="447" spans="2:4" x14ac:dyDescent="0.25">
      <c r="B447" s="8" t="s">
        <v>63</v>
      </c>
      <c r="C447" s="31"/>
      <c r="D447" s="20"/>
    </row>
    <row r="448" spans="2:4" x14ac:dyDescent="0.25">
      <c r="B448" s="5" t="s">
        <v>13</v>
      </c>
      <c r="C448" s="35">
        <v>90</v>
      </c>
      <c r="D448" s="20">
        <f>SUM(C448:C448)</f>
        <v>90</v>
      </c>
    </row>
    <row r="449" spans="2:5" x14ac:dyDescent="0.25">
      <c r="B449" s="8"/>
      <c r="C449" s="31"/>
      <c r="D449" s="20"/>
    </row>
    <row r="450" spans="2:5" x14ac:dyDescent="0.25">
      <c r="B450" s="8" t="s">
        <v>64</v>
      </c>
      <c r="C450" s="31"/>
      <c r="D450" s="20"/>
    </row>
    <row r="451" spans="2:5" x14ac:dyDescent="0.25">
      <c r="B451" s="5" t="s">
        <v>13</v>
      </c>
      <c r="C451" s="35">
        <v>5000</v>
      </c>
      <c r="D451" s="20">
        <f>SUM(C451:C451)</f>
        <v>5000</v>
      </c>
    </row>
    <row r="452" spans="2:5" x14ac:dyDescent="0.25">
      <c r="B452" s="8"/>
      <c r="C452" s="31"/>
      <c r="D452" s="20"/>
    </row>
    <row r="453" spans="2:5" x14ac:dyDescent="0.25">
      <c r="B453" s="8" t="s">
        <v>65</v>
      </c>
      <c r="C453" s="31"/>
      <c r="D453" s="20"/>
    </row>
    <row r="454" spans="2:5" x14ac:dyDescent="0.25">
      <c r="B454" s="5" t="s">
        <v>13</v>
      </c>
      <c r="C454" s="35">
        <v>2460</v>
      </c>
      <c r="D454" s="20">
        <f>SUM(C454:C454)</f>
        <v>2460</v>
      </c>
    </row>
    <row r="455" spans="2:5" x14ac:dyDescent="0.25">
      <c r="B455" s="19" t="s">
        <v>8</v>
      </c>
      <c r="C455" s="31"/>
      <c r="D455" s="7"/>
    </row>
    <row r="456" spans="2:5" x14ac:dyDescent="0.25">
      <c r="B456" s="19" t="s">
        <v>66</v>
      </c>
      <c r="C456" s="31"/>
      <c r="D456" s="20"/>
    </row>
    <row r="457" spans="2:5" x14ac:dyDescent="0.25">
      <c r="B457" s="5" t="s">
        <v>21</v>
      </c>
      <c r="C457" s="31">
        <v>1450</v>
      </c>
      <c r="D457" s="93"/>
    </row>
    <row r="458" spans="2:5" x14ac:dyDescent="0.25">
      <c r="B458" s="7" t="s">
        <v>137</v>
      </c>
      <c r="C458" s="35">
        <v>4085</v>
      </c>
      <c r="D458" s="20">
        <f>SUM(C457:C458)</f>
        <v>5535</v>
      </c>
    </row>
    <row r="459" spans="2:5" x14ac:dyDescent="0.25">
      <c r="B459" s="19"/>
      <c r="C459" s="31"/>
      <c r="D459" s="7"/>
    </row>
    <row r="460" spans="2:5" x14ac:dyDescent="0.25">
      <c r="B460" s="19" t="s">
        <v>67</v>
      </c>
      <c r="C460" s="31"/>
      <c r="D460" s="20"/>
    </row>
    <row r="461" spans="2:5" x14ac:dyDescent="0.25">
      <c r="B461" s="7" t="s">
        <v>16</v>
      </c>
      <c r="C461" s="31">
        <v>1350</v>
      </c>
      <c r="D461" s="20"/>
    </row>
    <row r="462" spans="2:5" x14ac:dyDescent="0.25">
      <c r="B462" s="7" t="s">
        <v>41</v>
      </c>
      <c r="C462" s="31">
        <f>247+390</f>
        <v>637</v>
      </c>
      <c r="E462" s="33"/>
    </row>
    <row r="463" spans="2:5" x14ac:dyDescent="0.25">
      <c r="B463" s="7" t="s">
        <v>47</v>
      </c>
      <c r="C463" s="35">
        <v>25200</v>
      </c>
      <c r="D463" s="20">
        <f>SUM(C461:C463)</f>
        <v>27187</v>
      </c>
    </row>
    <row r="464" spans="2:5" x14ac:dyDescent="0.25">
      <c r="B464" s="19"/>
      <c r="C464" s="31"/>
      <c r="D464" s="7"/>
    </row>
    <row r="465" spans="2:4" x14ac:dyDescent="0.25">
      <c r="B465" s="19" t="s">
        <v>68</v>
      </c>
      <c r="C465" s="31"/>
      <c r="D465" s="20"/>
    </row>
    <row r="466" spans="2:4" x14ac:dyDescent="0.25">
      <c r="B466" s="7" t="s">
        <v>159</v>
      </c>
      <c r="C466" s="31">
        <v>3900</v>
      </c>
      <c r="D466" s="20"/>
    </row>
    <row r="467" spans="2:4" x14ac:dyDescent="0.25">
      <c r="B467" s="7" t="s">
        <v>117</v>
      </c>
      <c r="C467" s="31">
        <v>2250</v>
      </c>
      <c r="D467" s="20"/>
    </row>
    <row r="468" spans="2:4" x14ac:dyDescent="0.25">
      <c r="B468" s="7" t="s">
        <v>16</v>
      </c>
      <c r="C468" s="35">
        <v>1600</v>
      </c>
      <c r="D468" s="20">
        <f>SUM(C466:C468)</f>
        <v>7750</v>
      </c>
    </row>
    <row r="469" spans="2:4" x14ac:dyDescent="0.25">
      <c r="B469" s="19"/>
      <c r="C469" s="31"/>
      <c r="D469" s="7"/>
    </row>
    <row r="470" spans="2:4" x14ac:dyDescent="0.25">
      <c r="B470" s="19" t="s">
        <v>69</v>
      </c>
      <c r="C470" s="31"/>
      <c r="D470" s="20"/>
    </row>
    <row r="471" spans="2:4" x14ac:dyDescent="0.25">
      <c r="B471" s="7" t="s">
        <v>143</v>
      </c>
      <c r="C471" s="31">
        <v>165</v>
      </c>
      <c r="D471" s="20"/>
    </row>
    <row r="472" spans="2:4" x14ac:dyDescent="0.25">
      <c r="B472" s="7" t="s">
        <v>28</v>
      </c>
      <c r="C472" s="31">
        <v>6</v>
      </c>
      <c r="D472" s="20"/>
    </row>
    <row r="473" spans="2:4" x14ac:dyDescent="0.25">
      <c r="B473" s="7" t="s">
        <v>198</v>
      </c>
      <c r="C473" s="31">
        <v>60</v>
      </c>
      <c r="D473" s="20"/>
    </row>
    <row r="474" spans="2:4" x14ac:dyDescent="0.25">
      <c r="B474" s="7" t="s">
        <v>21</v>
      </c>
      <c r="C474" s="31">
        <v>5</v>
      </c>
      <c r="D474" s="20"/>
    </row>
    <row r="475" spans="2:4" x14ac:dyDescent="0.25">
      <c r="B475" s="7" t="s">
        <v>117</v>
      </c>
      <c r="C475" s="31">
        <v>266</v>
      </c>
      <c r="D475" s="20"/>
    </row>
    <row r="476" spans="2:4" x14ac:dyDescent="0.25">
      <c r="B476" s="7" t="s">
        <v>159</v>
      </c>
      <c r="C476" s="31">
        <v>6</v>
      </c>
      <c r="D476" s="20"/>
    </row>
    <row r="477" spans="2:4" x14ac:dyDescent="0.25">
      <c r="B477" s="7" t="s">
        <v>37</v>
      </c>
      <c r="C477" s="31">
        <v>30</v>
      </c>
      <c r="D477" s="20"/>
    </row>
    <row r="478" spans="2:4" x14ac:dyDescent="0.25">
      <c r="B478" s="7" t="s">
        <v>134</v>
      </c>
      <c r="C478" s="31">
        <v>8</v>
      </c>
      <c r="D478" s="20"/>
    </row>
    <row r="479" spans="2:4" x14ac:dyDescent="0.25">
      <c r="B479" s="7" t="s">
        <v>140</v>
      </c>
      <c r="C479" s="31">
        <v>18</v>
      </c>
      <c r="D479" s="20"/>
    </row>
    <row r="480" spans="2:4" x14ac:dyDescent="0.25">
      <c r="B480" s="7" t="s">
        <v>176</v>
      </c>
      <c r="C480" s="31">
        <v>115</v>
      </c>
      <c r="D480" s="20"/>
    </row>
    <row r="481" spans="2:4" x14ac:dyDescent="0.25">
      <c r="B481" s="7" t="s">
        <v>157</v>
      </c>
      <c r="C481" s="31">
        <v>191</v>
      </c>
      <c r="D481" s="20"/>
    </row>
    <row r="482" spans="2:4" x14ac:dyDescent="0.25">
      <c r="B482" s="7" t="s">
        <v>161</v>
      </c>
      <c r="C482" s="31">
        <v>3</v>
      </c>
      <c r="D482" s="20"/>
    </row>
    <row r="483" spans="2:4" x14ac:dyDescent="0.25">
      <c r="B483" s="7" t="s">
        <v>139</v>
      </c>
      <c r="C483" s="31">
        <v>649</v>
      </c>
      <c r="D483" s="20"/>
    </row>
    <row r="484" spans="2:4" x14ac:dyDescent="0.25">
      <c r="B484" s="7" t="s">
        <v>137</v>
      </c>
      <c r="C484" s="31">
        <v>1103</v>
      </c>
      <c r="D484" s="20"/>
    </row>
    <row r="485" spans="2:4" x14ac:dyDescent="0.25">
      <c r="B485" s="7" t="s">
        <v>38</v>
      </c>
      <c r="C485" s="31">
        <v>130</v>
      </c>
      <c r="D485" s="20"/>
    </row>
    <row r="486" spans="2:4" x14ac:dyDescent="0.25">
      <c r="B486" s="7" t="s">
        <v>41</v>
      </c>
      <c r="C486" s="31">
        <v>172</v>
      </c>
      <c r="D486" s="20"/>
    </row>
    <row r="487" spans="2:4" x14ac:dyDescent="0.25">
      <c r="B487" s="7" t="s">
        <v>156</v>
      </c>
      <c r="C487" s="35">
        <v>3</v>
      </c>
      <c r="D487" s="20">
        <f>SUM(C471:C487)</f>
        <v>2930</v>
      </c>
    </row>
    <row r="488" spans="2:4" x14ac:dyDescent="0.25">
      <c r="B488" s="19"/>
      <c r="C488" s="31"/>
      <c r="D488" s="7"/>
    </row>
    <row r="489" spans="2:4" x14ac:dyDescent="0.25">
      <c r="B489" s="19" t="s">
        <v>70</v>
      </c>
      <c r="C489" s="31"/>
      <c r="D489" s="20"/>
    </row>
    <row r="490" spans="2:4" x14ac:dyDescent="0.25">
      <c r="B490" s="7" t="s">
        <v>198</v>
      </c>
      <c r="C490" s="31">
        <v>41</v>
      </c>
      <c r="D490" s="20"/>
    </row>
    <row r="491" spans="2:4" x14ac:dyDescent="0.25">
      <c r="B491" s="7" t="s">
        <v>21</v>
      </c>
      <c r="C491" s="31">
        <v>72</v>
      </c>
      <c r="D491" s="20"/>
    </row>
    <row r="492" spans="2:4" x14ac:dyDescent="0.25">
      <c r="B492" s="7" t="s">
        <v>117</v>
      </c>
      <c r="C492" s="31">
        <v>1100</v>
      </c>
      <c r="D492" s="20"/>
    </row>
    <row r="493" spans="2:4" x14ac:dyDescent="0.25">
      <c r="B493" s="7" t="s">
        <v>37</v>
      </c>
      <c r="C493" s="31">
        <v>150</v>
      </c>
      <c r="D493" s="20"/>
    </row>
    <row r="494" spans="2:4" x14ac:dyDescent="0.25">
      <c r="B494" s="7" t="s">
        <v>134</v>
      </c>
      <c r="C494" s="31">
        <v>82</v>
      </c>
      <c r="D494" s="20"/>
    </row>
    <row r="495" spans="2:4" x14ac:dyDescent="0.25">
      <c r="B495" s="7" t="s">
        <v>175</v>
      </c>
      <c r="C495" s="31">
        <v>194</v>
      </c>
      <c r="D495" s="20"/>
    </row>
    <row r="496" spans="2:4" x14ac:dyDescent="0.25">
      <c r="B496" s="7" t="s">
        <v>53</v>
      </c>
      <c r="C496" s="35">
        <v>850</v>
      </c>
      <c r="D496" s="20">
        <f>SUM(C490:C496)</f>
        <v>2489</v>
      </c>
    </row>
    <row r="497" spans="2:4" x14ac:dyDescent="0.25">
      <c r="B497" s="19"/>
      <c r="C497" s="31"/>
      <c r="D497" s="7"/>
    </row>
    <row r="498" spans="2:4" x14ac:dyDescent="0.25">
      <c r="B498" s="19" t="s">
        <v>71</v>
      </c>
      <c r="C498" s="31"/>
      <c r="D498" s="20"/>
    </row>
    <row r="499" spans="2:4" x14ac:dyDescent="0.25">
      <c r="B499" s="7"/>
      <c r="C499" s="31"/>
      <c r="D499" s="20"/>
    </row>
    <row r="500" spans="2:4" x14ac:dyDescent="0.25">
      <c r="B500" s="7" t="s">
        <v>21</v>
      </c>
      <c r="C500" s="31">
        <v>845</v>
      </c>
      <c r="D500" s="20"/>
    </row>
    <row r="501" spans="2:4" x14ac:dyDescent="0.25">
      <c r="B501" s="7" t="s">
        <v>37</v>
      </c>
      <c r="C501" s="31">
        <v>1000</v>
      </c>
      <c r="D501" s="20"/>
    </row>
    <row r="502" spans="2:4" x14ac:dyDescent="0.25">
      <c r="B502" s="7" t="s">
        <v>175</v>
      </c>
      <c r="C502" s="31">
        <v>3400</v>
      </c>
      <c r="D502" s="20"/>
    </row>
    <row r="503" spans="2:4" x14ac:dyDescent="0.25">
      <c r="B503" s="7" t="s">
        <v>53</v>
      </c>
      <c r="C503" s="35">
        <v>2500</v>
      </c>
      <c r="D503" s="20">
        <f>SUM(C499:C503)</f>
        <v>7745</v>
      </c>
    </row>
    <row r="504" spans="2:4" x14ac:dyDescent="0.25">
      <c r="B504" s="19"/>
      <c r="C504" s="31"/>
      <c r="D504" s="20"/>
    </row>
    <row r="505" spans="2:4" x14ac:dyDescent="0.25">
      <c r="B505" s="19" t="s">
        <v>72</v>
      </c>
      <c r="C505" s="31"/>
      <c r="D505" s="20"/>
    </row>
    <row r="506" spans="2:4" x14ac:dyDescent="0.25">
      <c r="B506" s="7" t="s">
        <v>28</v>
      </c>
      <c r="C506" s="35">
        <v>1000</v>
      </c>
      <c r="D506" s="20">
        <f>SUM(C506)</f>
        <v>1000</v>
      </c>
    </row>
    <row r="507" spans="2:4" x14ac:dyDescent="0.25">
      <c r="B507" s="19"/>
      <c r="C507" s="31"/>
      <c r="D507" s="7"/>
    </row>
    <row r="508" spans="2:4" x14ac:dyDescent="0.25">
      <c r="B508" s="19" t="s">
        <v>73</v>
      </c>
      <c r="C508" s="31"/>
      <c r="D508" s="20"/>
    </row>
    <row r="509" spans="2:4" x14ac:dyDescent="0.25">
      <c r="B509" s="7" t="s">
        <v>28</v>
      </c>
      <c r="C509" s="31">
        <v>1000</v>
      </c>
      <c r="D509" s="20"/>
    </row>
    <row r="510" spans="2:4" x14ac:dyDescent="0.25">
      <c r="B510" s="7" t="s">
        <v>117</v>
      </c>
      <c r="C510" s="31">
        <v>21240</v>
      </c>
      <c r="D510" s="20"/>
    </row>
    <row r="511" spans="2:4" x14ac:dyDescent="0.25">
      <c r="B511" s="7" t="s">
        <v>134</v>
      </c>
      <c r="C511" s="31">
        <v>500</v>
      </c>
      <c r="D511" s="20"/>
    </row>
    <row r="512" spans="2:4" x14ac:dyDescent="0.25">
      <c r="B512" s="7" t="s">
        <v>38</v>
      </c>
      <c r="C512" s="31">
        <v>2000</v>
      </c>
      <c r="D512" s="20"/>
    </row>
    <row r="513" spans="2:4" x14ac:dyDescent="0.25">
      <c r="B513" s="7" t="s">
        <v>41</v>
      </c>
      <c r="C513" s="31">
        <v>2950</v>
      </c>
      <c r="D513" s="20"/>
    </row>
    <row r="514" spans="2:4" x14ac:dyDescent="0.25">
      <c r="B514" s="7" t="s">
        <v>47</v>
      </c>
      <c r="C514" s="35">
        <v>500</v>
      </c>
      <c r="D514" s="20">
        <f>SUM(C509:C514)</f>
        <v>28190</v>
      </c>
    </row>
    <row r="515" spans="2:4" x14ac:dyDescent="0.25">
      <c r="B515" s="19"/>
      <c r="C515" s="31"/>
      <c r="D515" s="7"/>
    </row>
    <row r="516" spans="2:4" x14ac:dyDescent="0.25">
      <c r="B516" s="19" t="s">
        <v>74</v>
      </c>
      <c r="C516" s="31"/>
      <c r="D516" s="20"/>
    </row>
    <row r="517" spans="2:4" x14ac:dyDescent="0.25">
      <c r="B517" s="7" t="s">
        <v>117</v>
      </c>
      <c r="C517" s="31">
        <v>2000</v>
      </c>
      <c r="D517" s="20"/>
    </row>
    <row r="518" spans="2:4" x14ac:dyDescent="0.25">
      <c r="B518" s="7" t="s">
        <v>38</v>
      </c>
      <c r="C518" s="31">
        <v>1000</v>
      </c>
      <c r="D518" s="20"/>
    </row>
    <row r="519" spans="2:4" x14ac:dyDescent="0.25">
      <c r="B519" s="7" t="s">
        <v>157</v>
      </c>
      <c r="C519" s="35">
        <v>13000</v>
      </c>
      <c r="D519" s="20">
        <f>SUM(C517:C519)</f>
        <v>16000</v>
      </c>
    </row>
    <row r="520" spans="2:4" x14ac:dyDescent="0.25">
      <c r="B520" s="19"/>
      <c r="C520" s="31"/>
      <c r="D520" s="7"/>
    </row>
    <row r="521" spans="2:4" x14ac:dyDescent="0.25">
      <c r="B521" s="19" t="s">
        <v>75</v>
      </c>
      <c r="C521" s="31"/>
      <c r="D521" s="20"/>
    </row>
    <row r="522" spans="2:4" x14ac:dyDescent="0.25">
      <c r="B522" s="7" t="s">
        <v>41</v>
      </c>
      <c r="C522" s="35">
        <v>388</v>
      </c>
      <c r="D522" s="20">
        <f>SUM(C522:C522)</f>
        <v>388</v>
      </c>
    </row>
    <row r="523" spans="2:4" x14ac:dyDescent="0.25">
      <c r="B523" s="19"/>
      <c r="C523" s="31"/>
      <c r="D523" s="7"/>
    </row>
    <row r="524" spans="2:4" x14ac:dyDescent="0.25">
      <c r="B524" s="19" t="s">
        <v>76</v>
      </c>
      <c r="C524" s="31"/>
      <c r="D524" s="20"/>
    </row>
    <row r="525" spans="2:4" x14ac:dyDescent="0.25">
      <c r="B525" s="7" t="s">
        <v>41</v>
      </c>
      <c r="C525" s="35">
        <v>2100</v>
      </c>
      <c r="D525" s="20">
        <f>SUM(C525:C525)</f>
        <v>2100</v>
      </c>
    </row>
    <row r="526" spans="2:4" x14ac:dyDescent="0.25">
      <c r="B526" s="19"/>
      <c r="C526" s="31"/>
      <c r="D526" s="7"/>
    </row>
    <row r="527" spans="2:4" x14ac:dyDescent="0.25">
      <c r="B527" s="19" t="s">
        <v>77</v>
      </c>
      <c r="C527" s="31"/>
      <c r="D527" s="20"/>
    </row>
    <row r="528" spans="2:4" x14ac:dyDescent="0.25">
      <c r="B528" s="7" t="s">
        <v>47</v>
      </c>
      <c r="C528" s="35">
        <v>5000</v>
      </c>
      <c r="D528" s="20">
        <f>SUM(C528)</f>
        <v>5000</v>
      </c>
    </row>
    <row r="529" spans="2:4" x14ac:dyDescent="0.25">
      <c r="B529" s="19"/>
      <c r="C529" s="31"/>
      <c r="D529" s="20"/>
    </row>
    <row r="530" spans="2:4" x14ac:dyDescent="0.25">
      <c r="B530" s="19" t="s">
        <v>78</v>
      </c>
      <c r="C530" s="31"/>
      <c r="D530" s="20"/>
    </row>
    <row r="531" spans="2:4" x14ac:dyDescent="0.25">
      <c r="B531" s="7" t="s">
        <v>175</v>
      </c>
      <c r="C531" s="31">
        <v>26230</v>
      </c>
      <c r="D531" s="20"/>
    </row>
    <row r="532" spans="2:4" x14ac:dyDescent="0.25">
      <c r="B532" s="7" t="s">
        <v>53</v>
      </c>
      <c r="C532" s="35">
        <v>15500</v>
      </c>
      <c r="D532" s="20">
        <f>SUM(C531:C532)</f>
        <v>41730</v>
      </c>
    </row>
    <row r="533" spans="2:4" x14ac:dyDescent="0.25">
      <c r="B533" s="7"/>
      <c r="C533" s="31"/>
      <c r="D533" s="20"/>
    </row>
    <row r="534" spans="2:4" x14ac:dyDescent="0.25">
      <c r="B534" s="19" t="s">
        <v>122</v>
      </c>
      <c r="C534" s="31"/>
      <c r="D534" s="20"/>
    </row>
    <row r="535" spans="2:4" x14ac:dyDescent="0.25">
      <c r="B535" s="7" t="s">
        <v>117</v>
      </c>
      <c r="C535" s="35">
        <v>15966</v>
      </c>
      <c r="D535" s="20">
        <f>SUM(C535)</f>
        <v>15966</v>
      </c>
    </row>
    <row r="536" spans="2:4" x14ac:dyDescent="0.25">
      <c r="B536" s="7"/>
      <c r="C536" s="31"/>
      <c r="D536" s="20"/>
    </row>
    <row r="537" spans="2:4" x14ac:dyDescent="0.25">
      <c r="B537" s="19" t="s">
        <v>124</v>
      </c>
      <c r="C537" s="31"/>
      <c r="D537" s="20"/>
    </row>
    <row r="538" spans="2:4" x14ac:dyDescent="0.25">
      <c r="B538" s="7" t="s">
        <v>117</v>
      </c>
      <c r="C538" s="35">
        <v>6000</v>
      </c>
      <c r="D538" s="20">
        <f>SUM(C538)</f>
        <v>6000</v>
      </c>
    </row>
    <row r="539" spans="2:4" x14ac:dyDescent="0.25">
      <c r="B539" s="7"/>
      <c r="C539" s="31"/>
      <c r="D539" s="20"/>
    </row>
    <row r="540" spans="2:4" x14ac:dyDescent="0.25">
      <c r="B540" s="19" t="s">
        <v>125</v>
      </c>
      <c r="C540" s="31"/>
      <c r="D540" s="20"/>
    </row>
    <row r="541" spans="2:4" x14ac:dyDescent="0.25">
      <c r="B541" s="7" t="s">
        <v>117</v>
      </c>
      <c r="C541" s="35">
        <v>6695</v>
      </c>
      <c r="D541" s="20">
        <f>SUM(C541)</f>
        <v>6695</v>
      </c>
    </row>
    <row r="542" spans="2:4" x14ac:dyDescent="0.25">
      <c r="B542" s="7"/>
      <c r="C542" s="31"/>
      <c r="D542" s="20"/>
    </row>
    <row r="543" spans="2:4" x14ac:dyDescent="0.25">
      <c r="B543" s="19" t="s">
        <v>132</v>
      </c>
      <c r="C543" s="31"/>
      <c r="D543" s="20"/>
    </row>
    <row r="544" spans="2:4" x14ac:dyDescent="0.25">
      <c r="B544" s="7" t="s">
        <v>130</v>
      </c>
      <c r="C544" s="35">
        <v>3000</v>
      </c>
      <c r="D544" s="20">
        <f>SUM(C544)</f>
        <v>3000</v>
      </c>
    </row>
    <row r="545" spans="2:4" x14ac:dyDescent="0.25">
      <c r="B545" s="7"/>
      <c r="C545" s="31"/>
      <c r="D545" s="20"/>
    </row>
    <row r="546" spans="2:4" x14ac:dyDescent="0.25">
      <c r="B546" s="19" t="s">
        <v>146</v>
      </c>
      <c r="C546" s="31"/>
      <c r="D546" s="20"/>
    </row>
    <row r="547" spans="2:4" x14ac:dyDescent="0.25">
      <c r="B547" s="7" t="s">
        <v>144</v>
      </c>
      <c r="C547" s="35">
        <v>1000</v>
      </c>
      <c r="D547" s="20">
        <f>C547</f>
        <v>1000</v>
      </c>
    </row>
    <row r="548" spans="2:4" x14ac:dyDescent="0.25">
      <c r="B548" s="7"/>
      <c r="C548" s="31"/>
      <c r="D548" s="20"/>
    </row>
    <row r="549" spans="2:4" x14ac:dyDescent="0.25">
      <c r="B549" s="19" t="s">
        <v>147</v>
      </c>
      <c r="C549" s="31"/>
      <c r="D549" s="20"/>
    </row>
    <row r="550" spans="2:4" x14ac:dyDescent="0.25">
      <c r="B550" s="5" t="s">
        <v>143</v>
      </c>
      <c r="C550" s="31">
        <v>500</v>
      </c>
      <c r="D550" s="101"/>
    </row>
    <row r="551" spans="2:4" x14ac:dyDescent="0.25">
      <c r="B551" s="7" t="s">
        <v>159</v>
      </c>
      <c r="C551" s="35">
        <v>3540</v>
      </c>
      <c r="D551" s="20">
        <f>SUM(C550:C551)</f>
        <v>4040</v>
      </c>
    </row>
    <row r="552" spans="2:4" x14ac:dyDescent="0.25">
      <c r="B552" s="7"/>
      <c r="C552" s="31"/>
      <c r="D552" s="20"/>
    </row>
    <row r="553" spans="2:4" x14ac:dyDescent="0.25">
      <c r="B553" s="19" t="s">
        <v>154</v>
      </c>
      <c r="C553" s="31"/>
      <c r="D553" s="20"/>
    </row>
    <row r="554" spans="2:4" x14ac:dyDescent="0.25">
      <c r="B554" s="7" t="s">
        <v>137</v>
      </c>
      <c r="C554" s="35">
        <v>1405</v>
      </c>
      <c r="D554" s="20">
        <f>C554</f>
        <v>1405</v>
      </c>
    </row>
    <row r="555" spans="2:4" x14ac:dyDescent="0.25">
      <c r="B555" s="7"/>
      <c r="C555" s="31"/>
      <c r="D555" s="20"/>
    </row>
    <row r="556" spans="2:4" x14ac:dyDescent="0.25">
      <c r="B556" s="19" t="s">
        <v>155</v>
      </c>
      <c r="C556" s="31"/>
      <c r="D556" s="20"/>
    </row>
    <row r="557" spans="2:4" x14ac:dyDescent="0.25">
      <c r="B557" s="7" t="s">
        <v>137</v>
      </c>
      <c r="C557" s="31">
        <v>220</v>
      </c>
      <c r="D557" s="20"/>
    </row>
    <row r="558" spans="2:4" x14ac:dyDescent="0.25">
      <c r="B558" s="7" t="s">
        <v>128</v>
      </c>
      <c r="C558" s="35">
        <v>185</v>
      </c>
      <c r="D558" s="20">
        <f>SUM(C557:C558)</f>
        <v>405</v>
      </c>
    </row>
    <row r="559" spans="2:4" x14ac:dyDescent="0.25">
      <c r="B559" s="7"/>
      <c r="C559" s="31"/>
      <c r="D559" s="20"/>
    </row>
    <row r="560" spans="2:4" x14ac:dyDescent="0.25">
      <c r="B560" s="19" t="s">
        <v>171</v>
      </c>
      <c r="C560" s="31"/>
      <c r="D560" s="20"/>
    </row>
    <row r="561" spans="2:4" x14ac:dyDescent="0.25">
      <c r="B561" s="7" t="s">
        <v>160</v>
      </c>
      <c r="C561" s="35">
        <v>85700</v>
      </c>
      <c r="D561" s="20">
        <f>SUM(C561)</f>
        <v>85700</v>
      </c>
    </row>
    <row r="562" spans="2:4" x14ac:dyDescent="0.25">
      <c r="B562" s="7"/>
      <c r="C562" s="31"/>
      <c r="D562" s="20"/>
    </row>
    <row r="563" spans="2:4" x14ac:dyDescent="0.25">
      <c r="B563" s="19" t="s">
        <v>170</v>
      </c>
      <c r="C563" s="31"/>
      <c r="D563" s="20"/>
    </row>
    <row r="564" spans="2:4" x14ac:dyDescent="0.25">
      <c r="B564" s="7" t="s">
        <v>160</v>
      </c>
      <c r="C564" s="35">
        <v>3450</v>
      </c>
      <c r="D564" s="20">
        <f>SUM(C564)</f>
        <v>3450</v>
      </c>
    </row>
    <row r="565" spans="2:4" x14ac:dyDescent="0.25">
      <c r="B565" s="7"/>
      <c r="C565" s="31"/>
      <c r="D565" s="20"/>
    </row>
    <row r="566" spans="2:4" x14ac:dyDescent="0.25">
      <c r="B566" s="19" t="s">
        <v>192</v>
      </c>
      <c r="C566" s="31"/>
      <c r="D566" s="20"/>
    </row>
    <row r="567" spans="2:4" x14ac:dyDescent="0.25">
      <c r="B567" s="7" t="s">
        <v>175</v>
      </c>
      <c r="C567" s="35">
        <v>2000</v>
      </c>
      <c r="D567" s="20">
        <f>SUM(C567)</f>
        <v>2000</v>
      </c>
    </row>
    <row r="568" spans="2:4" x14ac:dyDescent="0.25">
      <c r="B568" s="7"/>
      <c r="C568" s="31"/>
      <c r="D568" s="20"/>
    </row>
    <row r="569" spans="2:4" x14ac:dyDescent="0.25">
      <c r="B569" s="19" t="s">
        <v>193</v>
      </c>
      <c r="C569" s="31"/>
      <c r="D569" s="20"/>
    </row>
    <row r="570" spans="2:4" x14ac:dyDescent="0.25">
      <c r="B570" s="7" t="s">
        <v>175</v>
      </c>
      <c r="C570" s="35">
        <v>22500</v>
      </c>
      <c r="D570" s="20">
        <f>SUM(C570)</f>
        <v>22500</v>
      </c>
    </row>
    <row r="571" spans="2:4" x14ac:dyDescent="0.25">
      <c r="B571" s="7"/>
      <c r="C571" s="31"/>
      <c r="D571" s="20"/>
    </row>
    <row r="572" spans="2:4" x14ac:dyDescent="0.25">
      <c r="B572" s="19" t="s">
        <v>200</v>
      </c>
      <c r="C572" s="31"/>
      <c r="D572" s="20"/>
    </row>
    <row r="573" spans="2:4" x14ac:dyDescent="0.25">
      <c r="B573" s="7" t="s">
        <v>159</v>
      </c>
      <c r="C573" s="35">
        <v>3000</v>
      </c>
      <c r="D573" s="20">
        <f>SUM(C573)</f>
        <v>3000</v>
      </c>
    </row>
    <row r="574" spans="2:4" x14ac:dyDescent="0.25">
      <c r="B574" s="7"/>
      <c r="C574" s="31"/>
      <c r="D574" s="20"/>
    </row>
    <row r="575" spans="2:4" x14ac:dyDescent="0.25">
      <c r="B575" s="19" t="s">
        <v>79</v>
      </c>
      <c r="C575" s="31"/>
      <c r="D575" s="20"/>
    </row>
    <row r="576" spans="2:4" x14ac:dyDescent="0.25">
      <c r="B576" s="19" t="s">
        <v>80</v>
      </c>
      <c r="C576" s="31"/>
      <c r="D576" s="20"/>
    </row>
    <row r="577" spans="2:4" x14ac:dyDescent="0.25">
      <c r="B577" s="7" t="s">
        <v>129</v>
      </c>
      <c r="C577" s="31">
        <v>2099</v>
      </c>
      <c r="D577" s="20"/>
    </row>
    <row r="578" spans="2:4" x14ac:dyDescent="0.25">
      <c r="B578" s="7" t="s">
        <v>143</v>
      </c>
      <c r="C578" s="31">
        <v>2252</v>
      </c>
      <c r="D578" s="20"/>
    </row>
    <row r="579" spans="2:4" x14ac:dyDescent="0.25">
      <c r="B579" s="7" t="s">
        <v>16</v>
      </c>
      <c r="C579" s="31">
        <v>4250</v>
      </c>
      <c r="D579" s="20"/>
    </row>
    <row r="580" spans="2:4" x14ac:dyDescent="0.25">
      <c r="B580" s="7" t="s">
        <v>141</v>
      </c>
      <c r="C580" s="31">
        <v>6730</v>
      </c>
      <c r="D580" s="20"/>
    </row>
    <row r="581" spans="2:4" x14ac:dyDescent="0.25">
      <c r="B581" s="7" t="s">
        <v>198</v>
      </c>
      <c r="C581" s="31">
        <v>706</v>
      </c>
      <c r="D581" s="20"/>
    </row>
    <row r="582" spans="2:4" x14ac:dyDescent="0.25">
      <c r="B582" s="7" t="s">
        <v>160</v>
      </c>
      <c r="C582" s="31">
        <v>14412</v>
      </c>
      <c r="D582" s="20"/>
    </row>
    <row r="583" spans="2:4" x14ac:dyDescent="0.25">
      <c r="B583" s="7" t="s">
        <v>21</v>
      </c>
      <c r="C583" s="31">
        <v>6887</v>
      </c>
      <c r="D583" s="20"/>
    </row>
    <row r="584" spans="2:4" x14ac:dyDescent="0.25">
      <c r="B584" s="7" t="s">
        <v>159</v>
      </c>
      <c r="C584" s="31">
        <v>30930</v>
      </c>
      <c r="D584" s="20"/>
    </row>
    <row r="585" spans="2:4" x14ac:dyDescent="0.25">
      <c r="B585" s="7" t="s">
        <v>174</v>
      </c>
      <c r="C585" s="31">
        <v>1568</v>
      </c>
      <c r="D585" s="20"/>
    </row>
    <row r="586" spans="2:4" x14ac:dyDescent="0.25">
      <c r="B586" s="7" t="s">
        <v>133</v>
      </c>
      <c r="C586" s="31">
        <v>597</v>
      </c>
      <c r="D586" s="20"/>
    </row>
    <row r="587" spans="2:4" x14ac:dyDescent="0.25">
      <c r="B587" s="7" t="s">
        <v>134</v>
      </c>
      <c r="C587" s="31">
        <v>4095</v>
      </c>
      <c r="D587" s="20"/>
    </row>
    <row r="588" spans="2:4" x14ac:dyDescent="0.25">
      <c r="B588" s="7" t="s">
        <v>176</v>
      </c>
      <c r="C588" s="31">
        <v>2052</v>
      </c>
      <c r="D588" s="20"/>
    </row>
    <row r="589" spans="2:4" x14ac:dyDescent="0.25">
      <c r="B589" s="7" t="s">
        <v>41</v>
      </c>
      <c r="C589" s="31">
        <v>9752</v>
      </c>
      <c r="D589" s="20"/>
    </row>
    <row r="590" spans="2:4" x14ac:dyDescent="0.25">
      <c r="B590" s="7" t="s">
        <v>127</v>
      </c>
      <c r="C590" s="31">
        <v>4782</v>
      </c>
      <c r="D590" s="20"/>
    </row>
    <row r="591" spans="2:4" x14ac:dyDescent="0.25">
      <c r="B591" s="7" t="s">
        <v>144</v>
      </c>
      <c r="C591" s="31">
        <v>1700</v>
      </c>
      <c r="D591" s="20"/>
    </row>
    <row r="592" spans="2:4" x14ac:dyDescent="0.25">
      <c r="B592" s="7" t="s">
        <v>161</v>
      </c>
      <c r="C592" s="31">
        <v>2697</v>
      </c>
      <c r="D592" s="20"/>
    </row>
    <row r="593" spans="2:4" x14ac:dyDescent="0.25">
      <c r="B593" s="7" t="s">
        <v>139</v>
      </c>
      <c r="C593" s="31">
        <v>5351</v>
      </c>
      <c r="D593" s="20"/>
    </row>
    <row r="594" spans="2:4" x14ac:dyDescent="0.25">
      <c r="B594" s="7" t="s">
        <v>47</v>
      </c>
      <c r="C594" s="31">
        <v>34069</v>
      </c>
      <c r="D594" s="20"/>
    </row>
    <row r="595" spans="2:4" x14ac:dyDescent="0.25">
      <c r="B595" s="7" t="s">
        <v>142</v>
      </c>
      <c r="C595" s="31">
        <v>1577</v>
      </c>
      <c r="D595" s="20"/>
    </row>
    <row r="596" spans="2:4" x14ac:dyDescent="0.25">
      <c r="B596" s="7" t="s">
        <v>46</v>
      </c>
      <c r="C596" s="31">
        <v>15035</v>
      </c>
      <c r="D596" s="20"/>
    </row>
    <row r="597" spans="2:4" x14ac:dyDescent="0.25">
      <c r="B597" s="7" t="s">
        <v>175</v>
      </c>
      <c r="C597" s="31">
        <v>54286</v>
      </c>
      <c r="D597" s="20"/>
    </row>
    <row r="598" spans="2:4" x14ac:dyDescent="0.25">
      <c r="B598" s="7" t="s">
        <v>37</v>
      </c>
      <c r="C598" s="31">
        <v>21897</v>
      </c>
      <c r="D598" s="20"/>
    </row>
    <row r="599" spans="2:4" x14ac:dyDescent="0.25">
      <c r="B599" s="7" t="s">
        <v>13</v>
      </c>
      <c r="C599" s="31">
        <v>709</v>
      </c>
      <c r="D599" s="20"/>
    </row>
    <row r="600" spans="2:4" x14ac:dyDescent="0.25">
      <c r="B600" s="7" t="s">
        <v>28</v>
      </c>
      <c r="C600" s="31">
        <v>20631</v>
      </c>
      <c r="D600" s="20"/>
    </row>
    <row r="601" spans="2:4" x14ac:dyDescent="0.25">
      <c r="B601" s="7" t="s">
        <v>32</v>
      </c>
      <c r="C601" s="31">
        <v>75185</v>
      </c>
      <c r="D601" s="20"/>
    </row>
    <row r="602" spans="2:4" x14ac:dyDescent="0.25">
      <c r="B602" s="7" t="s">
        <v>128</v>
      </c>
      <c r="C602" s="31">
        <v>6153</v>
      </c>
      <c r="D602" s="20"/>
    </row>
    <row r="603" spans="2:4" x14ac:dyDescent="0.25">
      <c r="B603" s="7" t="s">
        <v>156</v>
      </c>
      <c r="C603" s="31">
        <v>2146</v>
      </c>
      <c r="D603" s="20"/>
    </row>
    <row r="604" spans="2:4" x14ac:dyDescent="0.25">
      <c r="B604" s="5" t="s">
        <v>117</v>
      </c>
      <c r="C604" s="31">
        <v>-46785</v>
      </c>
      <c r="D604" s="20"/>
    </row>
    <row r="605" spans="2:4" x14ac:dyDescent="0.25">
      <c r="B605" s="5" t="s">
        <v>140</v>
      </c>
      <c r="C605" s="31">
        <v>-111342</v>
      </c>
      <c r="D605" s="20"/>
    </row>
    <row r="606" spans="2:4" x14ac:dyDescent="0.25">
      <c r="B606" s="5" t="s">
        <v>157</v>
      </c>
      <c r="C606" s="31">
        <v>-9143</v>
      </c>
      <c r="D606" s="20"/>
    </row>
    <row r="607" spans="2:4" x14ac:dyDescent="0.25">
      <c r="B607" s="5" t="s">
        <v>137</v>
      </c>
      <c r="C607" s="31">
        <v>-6576</v>
      </c>
      <c r="D607" s="20"/>
    </row>
    <row r="608" spans="2:4" x14ac:dyDescent="0.25">
      <c r="B608" s="5" t="s">
        <v>130</v>
      </c>
      <c r="C608" s="31">
        <v>-1876</v>
      </c>
      <c r="D608" s="20"/>
    </row>
    <row r="609" spans="2:4" x14ac:dyDescent="0.25">
      <c r="B609" s="5" t="s">
        <v>83</v>
      </c>
      <c r="C609" s="31">
        <v>-11003</v>
      </c>
      <c r="D609" s="20"/>
    </row>
    <row r="610" spans="2:4" x14ac:dyDescent="0.25">
      <c r="B610" s="52" t="s">
        <v>38</v>
      </c>
      <c r="C610" s="35">
        <v>11645</v>
      </c>
      <c r="D610" s="60">
        <f>SUM(C577:C610)</f>
        <v>157468</v>
      </c>
    </row>
    <row r="612" spans="2:4" ht="15.75" thickBot="1" x14ac:dyDescent="0.3"/>
    <row r="613" spans="2:4" ht="21.75" thickBot="1" x14ac:dyDescent="0.4">
      <c r="B613" s="128" t="s">
        <v>110</v>
      </c>
      <c r="C613" s="129"/>
      <c r="D613" s="130"/>
    </row>
    <row r="614" spans="2:4" x14ac:dyDescent="0.25">
      <c r="B614" s="28" t="s">
        <v>18</v>
      </c>
      <c r="C614" s="26"/>
      <c r="D614" s="29"/>
    </row>
    <row r="615" spans="2:4" x14ac:dyDescent="0.25">
      <c r="B615" s="5" t="s">
        <v>129</v>
      </c>
      <c r="C615" s="25">
        <v>500</v>
      </c>
      <c r="D615" s="20"/>
    </row>
    <row r="616" spans="2:4" x14ac:dyDescent="0.25">
      <c r="B616" s="5" t="s">
        <v>13</v>
      </c>
      <c r="C616" s="31">
        <v>7200</v>
      </c>
      <c r="D616" s="20"/>
    </row>
    <row r="617" spans="2:4" x14ac:dyDescent="0.25">
      <c r="B617" s="7" t="s">
        <v>16</v>
      </c>
      <c r="C617" s="31">
        <v>7200</v>
      </c>
      <c r="D617" s="20"/>
    </row>
    <row r="618" spans="2:4" x14ac:dyDescent="0.25">
      <c r="B618" s="5" t="s">
        <v>28</v>
      </c>
      <c r="C618" s="31">
        <v>108000</v>
      </c>
      <c r="D618" s="20"/>
    </row>
    <row r="619" spans="2:4" x14ac:dyDescent="0.25">
      <c r="B619" s="5" t="s">
        <v>141</v>
      </c>
      <c r="C619" s="31">
        <v>16200</v>
      </c>
      <c r="D619" s="20"/>
    </row>
    <row r="620" spans="2:4" x14ac:dyDescent="0.25">
      <c r="B620" s="5" t="s">
        <v>198</v>
      </c>
      <c r="C620" s="31">
        <v>10800</v>
      </c>
      <c r="D620" s="20"/>
    </row>
    <row r="621" spans="2:4" x14ac:dyDescent="0.25">
      <c r="B621" s="5" t="s">
        <v>160</v>
      </c>
      <c r="C621" s="31">
        <v>7200</v>
      </c>
      <c r="D621" s="20"/>
    </row>
    <row r="622" spans="2:4" x14ac:dyDescent="0.25">
      <c r="B622" s="5" t="s">
        <v>21</v>
      </c>
      <c r="C622" s="31">
        <v>8100</v>
      </c>
      <c r="D622" s="20"/>
    </row>
    <row r="623" spans="2:4" x14ac:dyDescent="0.25">
      <c r="B623" s="5" t="s">
        <v>117</v>
      </c>
      <c r="C623" s="31">
        <v>36500</v>
      </c>
      <c r="D623" s="20"/>
    </row>
    <row r="624" spans="2:4" x14ac:dyDescent="0.25">
      <c r="B624" s="5" t="s">
        <v>159</v>
      </c>
      <c r="C624" s="31">
        <v>47300</v>
      </c>
      <c r="D624" s="20"/>
    </row>
    <row r="625" spans="2:4" x14ac:dyDescent="0.25">
      <c r="B625" s="5" t="s">
        <v>32</v>
      </c>
      <c r="C625" s="31">
        <v>14400</v>
      </c>
      <c r="D625" s="20"/>
    </row>
    <row r="626" spans="2:4" x14ac:dyDescent="0.25">
      <c r="B626" s="5" t="s">
        <v>37</v>
      </c>
      <c r="C626" s="31">
        <v>40600</v>
      </c>
      <c r="D626" s="20"/>
    </row>
    <row r="627" spans="2:4" x14ac:dyDescent="0.25">
      <c r="B627" s="5" t="s">
        <v>134</v>
      </c>
      <c r="C627" s="31">
        <v>14400</v>
      </c>
      <c r="D627" s="20"/>
    </row>
    <row r="628" spans="2:4" x14ac:dyDescent="0.25">
      <c r="B628" s="5" t="s">
        <v>140</v>
      </c>
      <c r="C628" s="31">
        <v>18000</v>
      </c>
      <c r="D628" s="20"/>
    </row>
    <row r="629" spans="2:4" x14ac:dyDescent="0.25">
      <c r="B629" s="5" t="s">
        <v>176</v>
      </c>
      <c r="C629" s="31">
        <v>21600</v>
      </c>
      <c r="D629" s="20"/>
    </row>
    <row r="630" spans="2:4" x14ac:dyDescent="0.25">
      <c r="B630" s="5" t="s">
        <v>38</v>
      </c>
      <c r="C630" s="31">
        <v>64800</v>
      </c>
      <c r="D630" s="20"/>
    </row>
    <row r="631" spans="2:4" x14ac:dyDescent="0.25">
      <c r="B631" s="5" t="s">
        <v>156</v>
      </c>
      <c r="C631" s="31">
        <v>7200</v>
      </c>
      <c r="D631" s="20"/>
    </row>
    <row r="632" spans="2:4" x14ac:dyDescent="0.25">
      <c r="B632" s="5" t="s">
        <v>127</v>
      </c>
      <c r="C632" s="31">
        <v>7200</v>
      </c>
      <c r="D632" s="20"/>
    </row>
    <row r="633" spans="2:4" x14ac:dyDescent="0.25">
      <c r="B633" s="5" t="s">
        <v>144</v>
      </c>
      <c r="C633" s="31">
        <v>10800</v>
      </c>
      <c r="D633" s="20"/>
    </row>
    <row r="634" spans="2:4" x14ac:dyDescent="0.25">
      <c r="B634" s="5" t="s">
        <v>161</v>
      </c>
      <c r="C634" s="31">
        <v>10800</v>
      </c>
      <c r="D634" s="20"/>
    </row>
    <row r="635" spans="2:4" x14ac:dyDescent="0.25">
      <c r="B635" s="5" t="s">
        <v>139</v>
      </c>
      <c r="C635" s="31">
        <v>27250</v>
      </c>
      <c r="D635" s="20"/>
    </row>
    <row r="636" spans="2:4" x14ac:dyDescent="0.25">
      <c r="B636" s="5" t="s">
        <v>137</v>
      </c>
      <c r="C636" s="31">
        <v>4500</v>
      </c>
      <c r="D636" s="20"/>
    </row>
    <row r="637" spans="2:4" x14ac:dyDescent="0.25">
      <c r="B637" s="5" t="s">
        <v>46</v>
      </c>
      <c r="C637" s="31">
        <v>36000</v>
      </c>
      <c r="D637" s="20"/>
    </row>
    <row r="638" spans="2:4" x14ac:dyDescent="0.25">
      <c r="B638" s="5" t="s">
        <v>47</v>
      </c>
      <c r="C638" s="31">
        <v>4500</v>
      </c>
      <c r="D638" s="20"/>
    </row>
    <row r="639" spans="2:4" x14ac:dyDescent="0.25">
      <c r="B639" s="5" t="s">
        <v>142</v>
      </c>
      <c r="C639" s="31"/>
      <c r="D639" s="20"/>
    </row>
    <row r="640" spans="2:4" x14ac:dyDescent="0.25">
      <c r="B640" s="5" t="s">
        <v>175</v>
      </c>
      <c r="C640" s="31">
        <v>43200</v>
      </c>
      <c r="D640" s="20"/>
    </row>
    <row r="641" spans="2:4" x14ac:dyDescent="0.25">
      <c r="B641" s="5" t="s">
        <v>53</v>
      </c>
      <c r="C641" s="35">
        <v>18000</v>
      </c>
      <c r="D641" s="20">
        <f>SUM(C615:C641)</f>
        <v>592250</v>
      </c>
    </row>
    <row r="642" spans="2:4" x14ac:dyDescent="0.25">
      <c r="B642" s="8"/>
      <c r="C642" s="31"/>
      <c r="D642" s="20"/>
    </row>
    <row r="643" spans="2:4" x14ac:dyDescent="0.25">
      <c r="B643" s="8" t="s">
        <v>56</v>
      </c>
      <c r="C643" s="31"/>
      <c r="D643" s="20"/>
    </row>
    <row r="644" spans="2:4" x14ac:dyDescent="0.25">
      <c r="B644" s="5" t="s">
        <v>129</v>
      </c>
      <c r="C644" s="31">
        <v>2099</v>
      </c>
      <c r="D644" s="20"/>
    </row>
    <row r="645" spans="2:4" x14ac:dyDescent="0.25">
      <c r="B645" s="5" t="s">
        <v>143</v>
      </c>
      <c r="C645" s="31">
        <f>2359+558</f>
        <v>2917</v>
      </c>
      <c r="D645" s="20"/>
    </row>
    <row r="646" spans="2:4" x14ac:dyDescent="0.25">
      <c r="B646" s="5" t="s">
        <v>13</v>
      </c>
      <c r="C646" s="31">
        <v>1224</v>
      </c>
      <c r="D646" s="20"/>
    </row>
    <row r="647" spans="2:4" x14ac:dyDescent="0.25">
      <c r="B647" s="5" t="s">
        <v>28</v>
      </c>
      <c r="C647" s="31">
        <v>167</v>
      </c>
      <c r="D647" s="20"/>
    </row>
    <row r="648" spans="2:4" x14ac:dyDescent="0.25">
      <c r="B648" s="5" t="s">
        <v>141</v>
      </c>
      <c r="C648" s="31">
        <v>2680</v>
      </c>
      <c r="D648" s="20"/>
    </row>
    <row r="649" spans="2:4" x14ac:dyDescent="0.25">
      <c r="B649" s="5" t="s">
        <v>198</v>
      </c>
      <c r="C649" s="31">
        <v>807</v>
      </c>
      <c r="D649" s="20"/>
    </row>
    <row r="650" spans="2:4" x14ac:dyDescent="0.25">
      <c r="B650" s="5" t="s">
        <v>160</v>
      </c>
      <c r="C650" s="31">
        <v>3362</v>
      </c>
      <c r="D650" s="20"/>
    </row>
    <row r="651" spans="2:4" x14ac:dyDescent="0.25">
      <c r="B651" s="5" t="s">
        <v>21</v>
      </c>
      <c r="C651" s="31">
        <v>1223</v>
      </c>
      <c r="D651" s="20"/>
    </row>
    <row r="652" spans="2:4" x14ac:dyDescent="0.25">
      <c r="B652" s="5" t="s">
        <v>117</v>
      </c>
      <c r="C652" s="31">
        <v>11192</v>
      </c>
      <c r="D652" s="20"/>
    </row>
    <row r="653" spans="2:4" x14ac:dyDescent="0.25">
      <c r="B653" s="5" t="s">
        <v>159</v>
      </c>
      <c r="C653" s="31">
        <f>4332+25219</f>
        <v>29551</v>
      </c>
      <c r="D653" s="20"/>
    </row>
    <row r="654" spans="2:4" x14ac:dyDescent="0.25">
      <c r="B654" s="5" t="s">
        <v>32</v>
      </c>
      <c r="C654" s="31">
        <f>3796+61589</f>
        <v>65385</v>
      </c>
      <c r="D654" s="20"/>
    </row>
    <row r="655" spans="2:4" x14ac:dyDescent="0.25">
      <c r="B655" s="5" t="s">
        <v>174</v>
      </c>
      <c r="C655" s="31">
        <v>1568</v>
      </c>
      <c r="D655" s="20"/>
    </row>
    <row r="656" spans="2:4" x14ac:dyDescent="0.25">
      <c r="B656" s="5" t="s">
        <v>37</v>
      </c>
      <c r="C656" s="31">
        <f>977+12600</f>
        <v>13577</v>
      </c>
      <c r="D656" s="20"/>
    </row>
    <row r="657" spans="2:4" x14ac:dyDescent="0.25">
      <c r="B657" s="5" t="s">
        <v>134</v>
      </c>
      <c r="C657" s="31">
        <v>1210</v>
      </c>
      <c r="D657" s="20"/>
    </row>
    <row r="658" spans="2:4" x14ac:dyDescent="0.25">
      <c r="B658" s="5" t="s">
        <v>133</v>
      </c>
      <c r="C658" s="31">
        <v>597</v>
      </c>
      <c r="D658" s="20"/>
    </row>
    <row r="659" spans="2:4" x14ac:dyDescent="0.25">
      <c r="B659" s="5" t="s">
        <v>140</v>
      </c>
      <c r="C659" s="31">
        <v>1632</v>
      </c>
      <c r="D659" s="20"/>
    </row>
    <row r="660" spans="2:4" x14ac:dyDescent="0.25">
      <c r="B660" s="5" t="s">
        <v>176</v>
      </c>
      <c r="C660" s="31">
        <v>2179</v>
      </c>
      <c r="D660" s="20"/>
    </row>
    <row r="661" spans="2:4" x14ac:dyDescent="0.25">
      <c r="B661" s="5" t="s">
        <v>127</v>
      </c>
      <c r="C661" s="31">
        <v>2982</v>
      </c>
      <c r="D661" s="20"/>
    </row>
    <row r="662" spans="2:4" x14ac:dyDescent="0.25">
      <c r="B662" s="5" t="s">
        <v>157</v>
      </c>
      <c r="C662" s="31">
        <v>4048</v>
      </c>
      <c r="D662" s="20"/>
    </row>
    <row r="663" spans="2:4" x14ac:dyDescent="0.25">
      <c r="B663" s="5" t="s">
        <v>38</v>
      </c>
      <c r="C663" s="31">
        <v>1575</v>
      </c>
      <c r="D663" s="20"/>
    </row>
    <row r="664" spans="2:4" x14ac:dyDescent="0.25">
      <c r="B664" s="32" t="s">
        <v>41</v>
      </c>
      <c r="C664" s="31">
        <v>8000</v>
      </c>
      <c r="D664" s="33"/>
    </row>
    <row r="665" spans="2:4" x14ac:dyDescent="0.25">
      <c r="B665" s="32" t="s">
        <v>156</v>
      </c>
      <c r="C665" s="31">
        <v>349</v>
      </c>
      <c r="D665" s="33"/>
    </row>
    <row r="666" spans="2:4" x14ac:dyDescent="0.25">
      <c r="B666" s="32" t="s">
        <v>137</v>
      </c>
      <c r="C666" s="31">
        <v>676</v>
      </c>
      <c r="D666" s="33"/>
    </row>
    <row r="667" spans="2:4" x14ac:dyDescent="0.25">
      <c r="B667" s="5" t="s">
        <v>46</v>
      </c>
      <c r="C667" s="31">
        <v>6035</v>
      </c>
      <c r="D667" s="20"/>
    </row>
    <row r="668" spans="2:4" x14ac:dyDescent="0.25">
      <c r="B668" s="5" t="s">
        <v>130</v>
      </c>
      <c r="C668" s="31">
        <v>1124</v>
      </c>
      <c r="D668" s="20"/>
    </row>
    <row r="669" spans="2:4" x14ac:dyDescent="0.25">
      <c r="B669" s="5" t="s">
        <v>47</v>
      </c>
      <c r="C669" s="31">
        <f>1093+11376</f>
        <v>12469</v>
      </c>
      <c r="D669" s="20"/>
    </row>
    <row r="670" spans="2:4" x14ac:dyDescent="0.25">
      <c r="B670" s="5" t="s">
        <v>142</v>
      </c>
      <c r="C670" s="31">
        <v>1577</v>
      </c>
      <c r="D670" s="20"/>
    </row>
    <row r="671" spans="2:4" x14ac:dyDescent="0.25">
      <c r="B671" s="5" t="s">
        <v>175</v>
      </c>
      <c r="C671" s="31">
        <v>5432</v>
      </c>
      <c r="D671" s="20"/>
    </row>
    <row r="672" spans="2:4" x14ac:dyDescent="0.25">
      <c r="B672" s="5" t="s">
        <v>128</v>
      </c>
      <c r="C672" s="31">
        <f>3643+2695</f>
        <v>6338</v>
      </c>
      <c r="D672" s="20"/>
    </row>
    <row r="673" spans="2:4" x14ac:dyDescent="0.25">
      <c r="B673" s="5" t="s">
        <v>53</v>
      </c>
      <c r="C673" s="35">
        <v>12214</v>
      </c>
      <c r="D673" s="20">
        <f>SUM(C644:C673)</f>
        <v>204189</v>
      </c>
    </row>
    <row r="674" spans="2:4" x14ac:dyDescent="0.25">
      <c r="B674" s="5"/>
      <c r="C674" s="31"/>
      <c r="D674" s="20"/>
    </row>
    <row r="675" spans="2:4" x14ac:dyDescent="0.25">
      <c r="B675" s="8" t="s">
        <v>57</v>
      </c>
      <c r="C675" s="31"/>
      <c r="D675" s="20"/>
    </row>
    <row r="676" spans="2:4" x14ac:dyDescent="0.25">
      <c r="B676" s="5" t="s">
        <v>28</v>
      </c>
      <c r="C676" s="35">
        <v>5000</v>
      </c>
      <c r="D676" s="20">
        <f>SUM(C676:C676)</f>
        <v>5000</v>
      </c>
    </row>
    <row r="677" spans="2:4" x14ac:dyDescent="0.25">
      <c r="B677" s="8"/>
      <c r="C677" s="31"/>
      <c r="D677" s="7"/>
    </row>
    <row r="678" spans="2:4" x14ac:dyDescent="0.25">
      <c r="B678" s="8" t="s">
        <v>58</v>
      </c>
      <c r="C678" s="31"/>
      <c r="D678" s="20"/>
    </row>
    <row r="679" spans="2:4" x14ac:dyDescent="0.25">
      <c r="B679" s="5" t="s">
        <v>32</v>
      </c>
      <c r="C679" s="35">
        <v>6200</v>
      </c>
      <c r="D679" s="20">
        <f>SUM(C679:C679)</f>
        <v>6200</v>
      </c>
    </row>
    <row r="680" spans="2:4" x14ac:dyDescent="0.25">
      <c r="B680" s="5"/>
      <c r="C680" s="31"/>
      <c r="D680" s="20"/>
    </row>
    <row r="681" spans="2:4" x14ac:dyDescent="0.25">
      <c r="B681" s="8" t="s">
        <v>81</v>
      </c>
      <c r="C681" s="31"/>
      <c r="D681" s="20"/>
    </row>
    <row r="682" spans="2:4" x14ac:dyDescent="0.25">
      <c r="B682" s="5" t="s">
        <v>41</v>
      </c>
      <c r="C682" s="35">
        <v>8000</v>
      </c>
      <c r="D682" s="20">
        <f>SUM(C682:C682)</f>
        <v>8000</v>
      </c>
    </row>
    <row r="683" spans="2:4" x14ac:dyDescent="0.25">
      <c r="B683" s="8"/>
      <c r="C683" s="31"/>
      <c r="D683" s="7"/>
    </row>
    <row r="684" spans="2:4" x14ac:dyDescent="0.25">
      <c r="B684" s="8" t="s">
        <v>59</v>
      </c>
      <c r="C684" s="31"/>
      <c r="D684" s="20"/>
    </row>
    <row r="685" spans="2:4" x14ac:dyDescent="0.25">
      <c r="B685" s="5" t="s">
        <v>47</v>
      </c>
      <c r="C685" s="35">
        <v>7600</v>
      </c>
      <c r="D685" s="20">
        <f>SUM(C685:C685)</f>
        <v>7600</v>
      </c>
    </row>
    <row r="686" spans="2:4" x14ac:dyDescent="0.25">
      <c r="B686" s="5"/>
      <c r="C686" s="31"/>
      <c r="D686" s="20"/>
    </row>
    <row r="687" spans="2:4" x14ac:dyDescent="0.25">
      <c r="B687" s="8" t="s">
        <v>60</v>
      </c>
      <c r="C687" s="31"/>
      <c r="D687" s="20"/>
    </row>
    <row r="688" spans="2:4" x14ac:dyDescent="0.25">
      <c r="B688" s="5" t="s">
        <v>51</v>
      </c>
      <c r="C688" s="35">
        <f>28200+12000</f>
        <v>40200</v>
      </c>
      <c r="D688" s="20">
        <f>SUM(C688:C688)</f>
        <v>40200</v>
      </c>
    </row>
    <row r="689" spans="2:7" x14ac:dyDescent="0.25">
      <c r="B689" s="8"/>
      <c r="C689" s="31"/>
      <c r="D689" s="7"/>
    </row>
    <row r="690" spans="2:7" x14ac:dyDescent="0.25">
      <c r="B690" s="8" t="s">
        <v>196</v>
      </c>
      <c r="C690" s="31"/>
      <c r="D690" s="20"/>
    </row>
    <row r="691" spans="2:7" x14ac:dyDescent="0.25">
      <c r="B691" s="5" t="s">
        <v>53</v>
      </c>
      <c r="C691" s="35">
        <v>10000</v>
      </c>
      <c r="D691" s="20">
        <f>SUM(C691:C691)</f>
        <v>10000</v>
      </c>
    </row>
    <row r="692" spans="2:7" x14ac:dyDescent="0.25">
      <c r="B692" s="5"/>
      <c r="C692" s="31"/>
      <c r="D692" s="20"/>
    </row>
    <row r="693" spans="2:7" x14ac:dyDescent="0.25">
      <c r="B693" s="8" t="s">
        <v>173</v>
      </c>
      <c r="C693" s="31"/>
      <c r="D693" s="20"/>
    </row>
    <row r="694" spans="2:7" x14ac:dyDescent="0.25">
      <c r="B694" s="5" t="s">
        <v>160</v>
      </c>
      <c r="C694" s="35">
        <v>98400</v>
      </c>
      <c r="D694" s="20">
        <f>SUM(C694)</f>
        <v>98400</v>
      </c>
    </row>
    <row r="695" spans="2:7" x14ac:dyDescent="0.25">
      <c r="B695" s="5"/>
      <c r="C695" s="31"/>
      <c r="D695" s="20"/>
    </row>
    <row r="696" spans="2:7" x14ac:dyDescent="0.25">
      <c r="B696" s="8" t="s">
        <v>194</v>
      </c>
      <c r="C696" s="31"/>
      <c r="D696" s="20"/>
    </row>
    <row r="697" spans="2:7" x14ac:dyDescent="0.25">
      <c r="B697" s="5" t="s">
        <v>175</v>
      </c>
      <c r="C697" s="35">
        <f>100000+21000</f>
        <v>121000</v>
      </c>
      <c r="D697" s="20">
        <f>SUM(C697)</f>
        <v>121000</v>
      </c>
    </row>
    <row r="698" spans="2:7" x14ac:dyDescent="0.25">
      <c r="B698" s="5"/>
      <c r="C698" s="31"/>
      <c r="D698" s="20"/>
    </row>
    <row r="699" spans="2:7" x14ac:dyDescent="0.25">
      <c r="B699" s="8" t="s">
        <v>208</v>
      </c>
      <c r="C699" s="31"/>
      <c r="D699" s="20"/>
    </row>
    <row r="700" spans="2:7" x14ac:dyDescent="0.25">
      <c r="B700" s="5" t="s">
        <v>140</v>
      </c>
      <c r="C700" s="35">
        <v>144</v>
      </c>
      <c r="D700" s="20">
        <f>SUM(C700)</f>
        <v>144</v>
      </c>
    </row>
    <row r="701" spans="2:7" x14ac:dyDescent="0.25">
      <c r="B701" s="5"/>
      <c r="C701" s="31"/>
      <c r="D701" s="20"/>
    </row>
    <row r="702" spans="2:7" x14ac:dyDescent="0.25">
      <c r="B702" s="65"/>
      <c r="C702" s="35"/>
      <c r="D702" s="60"/>
      <c r="G702" s="102"/>
    </row>
    <row r="703" spans="2:7" x14ac:dyDescent="0.25">
      <c r="B703" s="73"/>
      <c r="C703" s="74"/>
      <c r="D703" s="75"/>
      <c r="G703" s="88"/>
    </row>
    <row r="704" spans="2:7" x14ac:dyDescent="0.25">
      <c r="B704" s="131" t="s">
        <v>86</v>
      </c>
      <c r="C704" s="131"/>
      <c r="D704" s="131"/>
      <c r="G704" s="88"/>
    </row>
    <row r="705" spans="2:7" x14ac:dyDescent="0.25">
      <c r="B705" s="131" t="s">
        <v>116</v>
      </c>
      <c r="C705" s="131"/>
      <c r="D705" s="131"/>
      <c r="G705" s="88"/>
    </row>
    <row r="706" spans="2:7" x14ac:dyDescent="0.25">
      <c r="B706" s="131" t="s">
        <v>115</v>
      </c>
      <c r="C706" s="131"/>
      <c r="D706" s="131"/>
      <c r="G706" s="88"/>
    </row>
    <row r="707" spans="2:7" ht="15.75" thickBot="1" x14ac:dyDescent="0.3">
      <c r="B707" s="81"/>
      <c r="C707" s="81"/>
      <c r="D707" s="81"/>
      <c r="G707" s="88"/>
    </row>
    <row r="708" spans="2:7" ht="21.75" thickBot="1" x14ac:dyDescent="0.4">
      <c r="B708" s="128" t="s">
        <v>111</v>
      </c>
      <c r="C708" s="129"/>
      <c r="D708" s="130"/>
      <c r="G708" s="88"/>
    </row>
    <row r="709" spans="2:7" x14ac:dyDescent="0.25">
      <c r="B709" s="38" t="s">
        <v>89</v>
      </c>
      <c r="C709" s="51"/>
      <c r="D709" s="39"/>
      <c r="G709" s="102"/>
    </row>
    <row r="710" spans="2:7" x14ac:dyDescent="0.25">
      <c r="B710" s="43" t="s">
        <v>90</v>
      </c>
      <c r="C710" s="38"/>
      <c r="D710" s="42"/>
      <c r="G710" s="88"/>
    </row>
    <row r="711" spans="2:7" x14ac:dyDescent="0.25">
      <c r="B711" s="32" t="s">
        <v>129</v>
      </c>
      <c r="C711" s="40">
        <v>52448</v>
      </c>
      <c r="D711" s="42"/>
      <c r="G711" s="88"/>
    </row>
    <row r="712" spans="2:7" x14ac:dyDescent="0.25">
      <c r="B712" s="32" t="s">
        <v>143</v>
      </c>
      <c r="C712" s="40">
        <v>66163</v>
      </c>
      <c r="D712" s="42"/>
      <c r="G712" s="102"/>
    </row>
    <row r="713" spans="2:7" x14ac:dyDescent="0.25">
      <c r="B713" s="32" t="s">
        <v>13</v>
      </c>
      <c r="C713" s="40">
        <v>32295</v>
      </c>
      <c r="D713" s="42"/>
      <c r="G713" s="88"/>
    </row>
    <row r="714" spans="2:7" x14ac:dyDescent="0.25">
      <c r="B714" s="32" t="s">
        <v>28</v>
      </c>
      <c r="C714" s="40"/>
      <c r="D714" s="42"/>
      <c r="G714" s="102"/>
    </row>
    <row r="715" spans="2:7" x14ac:dyDescent="0.25">
      <c r="B715" s="32" t="s">
        <v>16</v>
      </c>
      <c r="C715" s="40">
        <v>12200</v>
      </c>
      <c r="D715" s="42"/>
      <c r="G715" s="88"/>
    </row>
    <row r="716" spans="2:7" x14ac:dyDescent="0.25">
      <c r="B716" s="32" t="s">
        <v>141</v>
      </c>
      <c r="C716" s="40">
        <v>62289</v>
      </c>
      <c r="D716" s="42"/>
      <c r="G716" s="88"/>
    </row>
    <row r="717" spans="2:7" x14ac:dyDescent="0.25">
      <c r="B717" s="32" t="s">
        <v>198</v>
      </c>
      <c r="C717" s="40">
        <v>19190</v>
      </c>
      <c r="D717" s="42"/>
      <c r="G717" s="88"/>
    </row>
    <row r="718" spans="2:7" x14ac:dyDescent="0.25">
      <c r="B718" s="32" t="s">
        <v>160</v>
      </c>
      <c r="C718" s="40">
        <v>82428</v>
      </c>
      <c r="D718" s="42"/>
      <c r="G718" s="88"/>
    </row>
    <row r="719" spans="2:7" x14ac:dyDescent="0.25">
      <c r="B719" s="32" t="s">
        <v>21</v>
      </c>
      <c r="C719" s="40">
        <v>24830</v>
      </c>
      <c r="D719" s="42"/>
      <c r="G719" s="102"/>
    </row>
    <row r="720" spans="2:7" x14ac:dyDescent="0.25">
      <c r="B720" s="32" t="s">
        <v>117</v>
      </c>
      <c r="C720" s="40">
        <f>37500+44841</f>
        <v>82341</v>
      </c>
      <c r="D720" s="42"/>
      <c r="G720" s="88"/>
    </row>
    <row r="721" spans="1:7" x14ac:dyDescent="0.25">
      <c r="B721" s="32" t="s">
        <v>159</v>
      </c>
      <c r="C721" s="40">
        <f>454847+11607</f>
        <v>466454</v>
      </c>
      <c r="D721" s="42"/>
      <c r="G721" s="88"/>
    </row>
    <row r="722" spans="1:7" x14ac:dyDescent="0.25">
      <c r="B722" s="32" t="s">
        <v>32</v>
      </c>
      <c r="C722" s="40">
        <v>94628</v>
      </c>
      <c r="D722" s="42"/>
    </row>
    <row r="723" spans="1:7" x14ac:dyDescent="0.25">
      <c r="B723" s="32" t="s">
        <v>174</v>
      </c>
      <c r="C723" s="40">
        <v>40927</v>
      </c>
      <c r="D723" s="42"/>
    </row>
    <row r="724" spans="1:7" x14ac:dyDescent="0.25">
      <c r="A724" t="s">
        <v>8</v>
      </c>
      <c r="B724" s="32" t="s">
        <v>37</v>
      </c>
      <c r="C724" s="40">
        <v>216171</v>
      </c>
      <c r="D724" s="42"/>
    </row>
    <row r="725" spans="1:7" x14ac:dyDescent="0.25">
      <c r="B725" s="32" t="s">
        <v>134</v>
      </c>
      <c r="C725" s="40">
        <v>32423</v>
      </c>
      <c r="D725" s="42"/>
    </row>
    <row r="726" spans="1:7" x14ac:dyDescent="0.25">
      <c r="B726" s="32" t="s">
        <v>133</v>
      </c>
      <c r="C726" s="40">
        <v>15487</v>
      </c>
      <c r="D726" s="42"/>
    </row>
    <row r="727" spans="1:7" x14ac:dyDescent="0.25">
      <c r="B727" s="32" t="s">
        <v>140</v>
      </c>
      <c r="C727" s="40">
        <v>146693</v>
      </c>
      <c r="D727" s="42"/>
    </row>
    <row r="728" spans="1:7" x14ac:dyDescent="0.25">
      <c r="B728" s="5" t="s">
        <v>176</v>
      </c>
      <c r="C728" s="40">
        <v>58238</v>
      </c>
      <c r="D728" s="42"/>
    </row>
    <row r="729" spans="1:7" x14ac:dyDescent="0.25">
      <c r="B729" s="32" t="s">
        <v>38</v>
      </c>
      <c r="C729" s="40">
        <v>36426</v>
      </c>
      <c r="D729" s="42"/>
    </row>
    <row r="730" spans="1:7" x14ac:dyDescent="0.25">
      <c r="B730" s="32" t="s">
        <v>41</v>
      </c>
      <c r="C730" s="40">
        <v>212297</v>
      </c>
      <c r="D730" s="42"/>
    </row>
    <row r="731" spans="1:7" x14ac:dyDescent="0.25">
      <c r="B731" s="32" t="s">
        <v>156</v>
      </c>
      <c r="C731" s="40">
        <v>28890</v>
      </c>
      <c r="D731" s="42"/>
    </row>
    <row r="732" spans="1:7" x14ac:dyDescent="0.25">
      <c r="B732" s="32" t="s">
        <v>127</v>
      </c>
      <c r="C732" s="40">
        <v>30288</v>
      </c>
      <c r="D732" s="42"/>
    </row>
    <row r="733" spans="1:7" x14ac:dyDescent="0.25">
      <c r="B733" s="32" t="s">
        <v>157</v>
      </c>
      <c r="C733" s="40">
        <f>109490+18000-16200</f>
        <v>111290</v>
      </c>
      <c r="D733" s="42"/>
    </row>
    <row r="734" spans="1:7" x14ac:dyDescent="0.25">
      <c r="B734" s="32" t="s">
        <v>144</v>
      </c>
      <c r="C734" s="40">
        <v>49067</v>
      </c>
      <c r="D734" s="42"/>
    </row>
    <row r="735" spans="1:7" x14ac:dyDescent="0.25">
      <c r="B735" s="32" t="s">
        <v>161</v>
      </c>
      <c r="C735" s="40">
        <v>39440</v>
      </c>
      <c r="D735" s="42"/>
    </row>
    <row r="736" spans="1:7" x14ac:dyDescent="0.25">
      <c r="B736" s="32" t="s">
        <v>139</v>
      </c>
      <c r="C736" s="40">
        <v>17130</v>
      </c>
      <c r="D736" s="42"/>
    </row>
    <row r="737" spans="2:8" x14ac:dyDescent="0.25">
      <c r="B737" s="32" t="s">
        <v>137</v>
      </c>
      <c r="C737" s="40">
        <v>26677</v>
      </c>
      <c r="D737" s="42"/>
    </row>
    <row r="738" spans="2:8" x14ac:dyDescent="0.25">
      <c r="B738" s="32" t="s">
        <v>46</v>
      </c>
      <c r="C738" s="40">
        <v>170253</v>
      </c>
      <c r="D738" s="42"/>
    </row>
    <row r="739" spans="2:8" x14ac:dyDescent="0.25">
      <c r="B739" s="32" t="s">
        <v>130</v>
      </c>
      <c r="C739" s="40">
        <v>29744</v>
      </c>
      <c r="D739" s="42"/>
    </row>
    <row r="740" spans="2:8" x14ac:dyDescent="0.25">
      <c r="B740" s="32" t="s">
        <v>142</v>
      </c>
      <c r="C740" s="40">
        <v>39064</v>
      </c>
      <c r="D740" s="42"/>
    </row>
    <row r="741" spans="2:8" x14ac:dyDescent="0.25">
      <c r="B741" s="32" t="s">
        <v>47</v>
      </c>
      <c r="C741" s="40">
        <v>102429</v>
      </c>
      <c r="D741" s="42"/>
    </row>
    <row r="742" spans="2:8" x14ac:dyDescent="0.25">
      <c r="B742" s="32" t="s">
        <v>175</v>
      </c>
      <c r="C742" s="40">
        <v>71423</v>
      </c>
      <c r="D742" s="42"/>
    </row>
    <row r="743" spans="2:8" x14ac:dyDescent="0.25">
      <c r="B743" s="32" t="s">
        <v>128</v>
      </c>
      <c r="C743" s="40">
        <v>48908</v>
      </c>
      <c r="D743" s="42"/>
    </row>
    <row r="744" spans="2:8" x14ac:dyDescent="0.25">
      <c r="B744" s="32" t="s">
        <v>83</v>
      </c>
      <c r="C744" s="49">
        <v>202254</v>
      </c>
      <c r="D744" s="48">
        <f>SUM(C710:C744)</f>
        <v>2720785</v>
      </c>
    </row>
    <row r="745" spans="2:8" x14ac:dyDescent="0.25">
      <c r="B745" s="32"/>
      <c r="C745" s="40"/>
      <c r="D745" s="7"/>
    </row>
    <row r="746" spans="2:8" x14ac:dyDescent="0.25">
      <c r="B746" s="43" t="s">
        <v>91</v>
      </c>
      <c r="C746" s="40"/>
      <c r="D746" s="42"/>
    </row>
    <row r="747" spans="2:8" x14ac:dyDescent="0.25">
      <c r="B747" s="43" t="s">
        <v>92</v>
      </c>
      <c r="C747" s="40"/>
      <c r="D747" s="42"/>
    </row>
    <row r="748" spans="2:8" x14ac:dyDescent="0.25">
      <c r="B748" s="32" t="s">
        <v>129</v>
      </c>
      <c r="C748" s="40">
        <v>2099</v>
      </c>
      <c r="D748" s="42"/>
      <c r="G748" s="102"/>
      <c r="H748" s="88"/>
    </row>
    <row r="749" spans="2:8" x14ac:dyDescent="0.25">
      <c r="B749" s="32" t="s">
        <v>143</v>
      </c>
      <c r="C749" s="40">
        <v>2252</v>
      </c>
      <c r="D749" s="42"/>
      <c r="G749" s="102"/>
      <c r="H749" s="88"/>
    </row>
    <row r="750" spans="2:8" x14ac:dyDescent="0.25">
      <c r="B750" s="32" t="s">
        <v>13</v>
      </c>
      <c r="C750" s="40">
        <v>709</v>
      </c>
      <c r="D750" s="42"/>
      <c r="G750" s="102"/>
      <c r="H750" s="88"/>
    </row>
    <row r="751" spans="2:8" x14ac:dyDescent="0.25">
      <c r="B751" s="32" t="s">
        <v>28</v>
      </c>
      <c r="C751" s="40">
        <v>20631</v>
      </c>
      <c r="D751" s="42"/>
      <c r="G751" s="102"/>
      <c r="H751" s="88"/>
    </row>
    <row r="752" spans="2:8" x14ac:dyDescent="0.25">
      <c r="B752" s="32" t="s">
        <v>16</v>
      </c>
      <c r="C752" s="40">
        <v>4250</v>
      </c>
      <c r="D752" s="42"/>
      <c r="G752" s="102"/>
      <c r="H752" s="88"/>
    </row>
    <row r="753" spans="2:8" x14ac:dyDescent="0.25">
      <c r="B753" s="32" t="s">
        <v>141</v>
      </c>
      <c r="C753" s="40">
        <v>6730</v>
      </c>
      <c r="D753" s="42"/>
      <c r="G753" s="102"/>
      <c r="H753" s="88"/>
    </row>
    <row r="754" spans="2:8" x14ac:dyDescent="0.25">
      <c r="B754" s="32" t="s">
        <v>198</v>
      </c>
      <c r="C754" s="40">
        <v>706</v>
      </c>
      <c r="D754" s="42"/>
      <c r="G754" s="102"/>
      <c r="H754" s="88"/>
    </row>
    <row r="755" spans="2:8" x14ac:dyDescent="0.25">
      <c r="B755" s="32" t="s">
        <v>160</v>
      </c>
      <c r="C755" s="40">
        <v>14412</v>
      </c>
      <c r="D755" s="42"/>
      <c r="G755" s="102"/>
      <c r="H755" s="88"/>
    </row>
    <row r="756" spans="2:8" x14ac:dyDescent="0.25">
      <c r="B756" s="32" t="s">
        <v>21</v>
      </c>
      <c r="C756" s="40">
        <v>6887</v>
      </c>
      <c r="D756" s="42"/>
      <c r="G756" s="102"/>
      <c r="H756" s="88"/>
    </row>
    <row r="757" spans="2:8" x14ac:dyDescent="0.25">
      <c r="B757" s="32" t="s">
        <v>117</v>
      </c>
      <c r="C757" s="40">
        <f>-46785</f>
        <v>-46785</v>
      </c>
      <c r="D757" s="42"/>
      <c r="G757" s="102"/>
      <c r="H757" s="102"/>
    </row>
    <row r="758" spans="2:8" x14ac:dyDescent="0.25">
      <c r="B758" s="32" t="s">
        <v>159</v>
      </c>
      <c r="C758" s="40">
        <v>30930</v>
      </c>
      <c r="D758" s="42"/>
      <c r="G758" s="102"/>
      <c r="H758" s="88"/>
    </row>
    <row r="759" spans="2:8" x14ac:dyDescent="0.25">
      <c r="B759" s="32" t="s">
        <v>32</v>
      </c>
      <c r="C759" s="40">
        <v>75185</v>
      </c>
      <c r="D759" s="42"/>
      <c r="G759" s="102"/>
      <c r="H759" s="88"/>
    </row>
    <row r="760" spans="2:8" x14ac:dyDescent="0.25">
      <c r="B760" s="32" t="s">
        <v>174</v>
      </c>
      <c r="C760" s="40">
        <v>1568</v>
      </c>
      <c r="D760" s="42"/>
      <c r="G760" s="102"/>
      <c r="H760" s="88"/>
    </row>
    <row r="761" spans="2:8" x14ac:dyDescent="0.25">
      <c r="B761" s="32" t="s">
        <v>37</v>
      </c>
      <c r="C761" s="40">
        <v>21897</v>
      </c>
      <c r="D761" s="42"/>
      <c r="G761" s="102"/>
      <c r="H761" s="88"/>
    </row>
    <row r="762" spans="2:8" x14ac:dyDescent="0.25">
      <c r="B762" s="32" t="s">
        <v>134</v>
      </c>
      <c r="C762" s="40">
        <v>4095</v>
      </c>
      <c r="D762" s="42"/>
      <c r="G762" s="102"/>
      <c r="H762" s="88"/>
    </row>
    <row r="763" spans="2:8" x14ac:dyDescent="0.25">
      <c r="B763" s="32" t="s">
        <v>133</v>
      </c>
      <c r="C763" s="40">
        <v>597</v>
      </c>
      <c r="D763" s="42"/>
      <c r="G763" s="102"/>
      <c r="H763" s="88"/>
    </row>
    <row r="764" spans="2:8" x14ac:dyDescent="0.25">
      <c r="B764" s="32" t="s">
        <v>140</v>
      </c>
      <c r="C764" s="40">
        <v>-111342</v>
      </c>
      <c r="D764" s="42"/>
      <c r="G764" s="102"/>
      <c r="H764" s="102"/>
    </row>
    <row r="765" spans="2:8" x14ac:dyDescent="0.25">
      <c r="B765" s="5" t="s">
        <v>176</v>
      </c>
      <c r="C765" s="40">
        <v>2052</v>
      </c>
      <c r="D765" s="42"/>
      <c r="G765" s="102"/>
      <c r="H765" s="88"/>
    </row>
    <row r="766" spans="2:8" x14ac:dyDescent="0.25">
      <c r="B766" s="32" t="s">
        <v>38</v>
      </c>
      <c r="C766" s="40">
        <v>11645</v>
      </c>
      <c r="D766" s="42"/>
      <c r="G766" s="102"/>
      <c r="H766" s="88"/>
    </row>
    <row r="767" spans="2:8" x14ac:dyDescent="0.25">
      <c r="B767" s="32" t="s">
        <v>41</v>
      </c>
      <c r="C767" s="40">
        <v>9752</v>
      </c>
      <c r="D767" s="42"/>
      <c r="G767" s="102"/>
      <c r="H767" s="88"/>
    </row>
    <row r="768" spans="2:8" x14ac:dyDescent="0.25">
      <c r="B768" s="32" t="s">
        <v>156</v>
      </c>
      <c r="C768" s="40">
        <v>2146</v>
      </c>
      <c r="D768" s="42"/>
      <c r="G768" s="102"/>
      <c r="H768" s="88"/>
    </row>
    <row r="769" spans="2:8" x14ac:dyDescent="0.25">
      <c r="B769" s="32" t="s">
        <v>144</v>
      </c>
      <c r="C769" s="40">
        <v>1700</v>
      </c>
      <c r="D769" s="42"/>
      <c r="G769" s="102"/>
      <c r="H769" s="88"/>
    </row>
    <row r="770" spans="2:8" x14ac:dyDescent="0.25">
      <c r="B770" s="32" t="s">
        <v>127</v>
      </c>
      <c r="C770" s="40">
        <v>4782</v>
      </c>
      <c r="D770" s="42"/>
      <c r="G770" s="102"/>
      <c r="H770" s="88"/>
    </row>
    <row r="771" spans="2:8" x14ac:dyDescent="0.25">
      <c r="B771" s="32" t="s">
        <v>157</v>
      </c>
      <c r="C771" s="40">
        <v>-9143</v>
      </c>
      <c r="D771" s="42"/>
      <c r="G771" s="102"/>
      <c r="H771" s="102"/>
    </row>
    <row r="772" spans="2:8" x14ac:dyDescent="0.25">
      <c r="B772" s="32" t="s">
        <v>161</v>
      </c>
      <c r="C772" s="40">
        <v>2697</v>
      </c>
      <c r="D772" s="42"/>
      <c r="G772" s="102"/>
      <c r="H772" s="88"/>
    </row>
    <row r="773" spans="2:8" x14ac:dyDescent="0.25">
      <c r="B773" s="32" t="s">
        <v>139</v>
      </c>
      <c r="C773" s="40">
        <v>5351</v>
      </c>
      <c r="D773" s="42"/>
      <c r="G773" s="102"/>
      <c r="H773" s="88"/>
    </row>
    <row r="774" spans="2:8" x14ac:dyDescent="0.25">
      <c r="B774" s="32" t="s">
        <v>137</v>
      </c>
      <c r="C774" s="40">
        <v>-6576</v>
      </c>
      <c r="D774" s="42"/>
      <c r="G774" s="102"/>
      <c r="H774" s="102"/>
    </row>
    <row r="775" spans="2:8" x14ac:dyDescent="0.25">
      <c r="B775" s="32" t="s">
        <v>46</v>
      </c>
      <c r="C775" s="40">
        <v>15035</v>
      </c>
      <c r="D775" s="42"/>
      <c r="G775" s="102"/>
      <c r="H775" s="88"/>
    </row>
    <row r="776" spans="2:8" x14ac:dyDescent="0.25">
      <c r="B776" s="32" t="s">
        <v>130</v>
      </c>
      <c r="C776" s="40">
        <v>-1876</v>
      </c>
      <c r="D776" s="42"/>
      <c r="G776" s="102"/>
      <c r="H776" s="102"/>
    </row>
    <row r="777" spans="2:8" x14ac:dyDescent="0.25">
      <c r="B777" s="32" t="s">
        <v>47</v>
      </c>
      <c r="C777" s="40">
        <v>34069</v>
      </c>
      <c r="D777" s="42"/>
      <c r="G777" s="102"/>
      <c r="H777" s="88"/>
    </row>
    <row r="778" spans="2:8" x14ac:dyDescent="0.25">
      <c r="B778" s="32" t="s">
        <v>142</v>
      </c>
      <c r="C778" s="40">
        <v>1577</v>
      </c>
      <c r="D778" s="42"/>
      <c r="G778" s="102"/>
      <c r="H778" s="88"/>
    </row>
    <row r="779" spans="2:8" x14ac:dyDescent="0.25">
      <c r="B779" s="32" t="s">
        <v>175</v>
      </c>
      <c r="C779" s="40">
        <v>54286</v>
      </c>
      <c r="D779" s="42"/>
      <c r="G779" s="102"/>
      <c r="H779" s="88"/>
    </row>
    <row r="780" spans="2:8" x14ac:dyDescent="0.25">
      <c r="B780" s="32" t="s">
        <v>128</v>
      </c>
      <c r="C780" s="40">
        <v>6153</v>
      </c>
      <c r="D780" s="42"/>
      <c r="G780" s="102"/>
      <c r="H780" s="88"/>
    </row>
    <row r="781" spans="2:8" x14ac:dyDescent="0.25">
      <c r="B781" s="32" t="s">
        <v>83</v>
      </c>
      <c r="C781" s="49">
        <v>-11003</v>
      </c>
      <c r="D781" s="48">
        <f>SUM(C747:C781)</f>
        <v>157468</v>
      </c>
      <c r="G781" s="102"/>
      <c r="H781" s="102"/>
    </row>
    <row r="782" spans="2:8" x14ac:dyDescent="0.25">
      <c r="B782" s="32"/>
      <c r="C782" s="40"/>
      <c r="D782" s="7"/>
      <c r="G782" s="88"/>
      <c r="H782" s="88"/>
    </row>
    <row r="783" spans="2:8" x14ac:dyDescent="0.25">
      <c r="B783" s="32"/>
      <c r="C783" s="40"/>
      <c r="D783" s="7"/>
    </row>
    <row r="784" spans="2:8" x14ac:dyDescent="0.25">
      <c r="B784" s="43" t="s">
        <v>93</v>
      </c>
      <c r="C784" s="40"/>
      <c r="D784" s="42"/>
    </row>
    <row r="785" spans="2:4" x14ac:dyDescent="0.25">
      <c r="B785" s="32" t="s">
        <v>129</v>
      </c>
      <c r="C785" s="40">
        <v>500</v>
      </c>
      <c r="D785" s="42"/>
    </row>
    <row r="786" spans="2:4" x14ac:dyDescent="0.25">
      <c r="B786" s="32" t="s">
        <v>141</v>
      </c>
      <c r="C786" s="40">
        <v>12150</v>
      </c>
      <c r="D786" s="42"/>
    </row>
    <row r="787" spans="2:4" x14ac:dyDescent="0.25">
      <c r="B787" s="32" t="s">
        <v>160</v>
      </c>
      <c r="C787" s="40">
        <v>5400</v>
      </c>
      <c r="D787" s="42"/>
    </row>
    <row r="788" spans="2:4" x14ac:dyDescent="0.25">
      <c r="B788" s="32" t="s">
        <v>21</v>
      </c>
      <c r="C788" s="40">
        <v>8100</v>
      </c>
      <c r="D788" s="41"/>
    </row>
    <row r="789" spans="2:4" x14ac:dyDescent="0.25">
      <c r="B789" s="32" t="s">
        <v>41</v>
      </c>
      <c r="C789" s="40">
        <f>3600+35100</f>
        <v>38700</v>
      </c>
      <c r="D789" s="41"/>
    </row>
    <row r="790" spans="2:4" x14ac:dyDescent="0.25">
      <c r="B790" s="32" t="s">
        <v>127</v>
      </c>
      <c r="C790" s="40">
        <v>5400</v>
      </c>
      <c r="D790" s="41"/>
    </row>
    <row r="791" spans="2:4" x14ac:dyDescent="0.25">
      <c r="B791" s="32" t="s">
        <v>137</v>
      </c>
      <c r="C791" s="40">
        <v>3375</v>
      </c>
      <c r="D791" s="41"/>
    </row>
    <row r="792" spans="2:4" x14ac:dyDescent="0.25">
      <c r="B792" s="32" t="s">
        <v>47</v>
      </c>
      <c r="C792" s="40">
        <v>5400</v>
      </c>
      <c r="D792" s="41"/>
    </row>
    <row r="793" spans="2:4" x14ac:dyDescent="0.25">
      <c r="B793" s="32" t="s">
        <v>142</v>
      </c>
      <c r="C793" s="40">
        <v>8100</v>
      </c>
      <c r="D793" s="41"/>
    </row>
    <row r="794" spans="2:4" x14ac:dyDescent="0.25">
      <c r="B794" s="32" t="s">
        <v>128</v>
      </c>
      <c r="C794" s="49">
        <f>46300+43500</f>
        <v>89800</v>
      </c>
      <c r="D794" s="48">
        <f>SUM(C785:C794)</f>
        <v>176925</v>
      </c>
    </row>
    <row r="795" spans="2:4" x14ac:dyDescent="0.25">
      <c r="B795" s="32"/>
      <c r="C795" s="40"/>
      <c r="D795" s="7"/>
    </row>
    <row r="796" spans="2:4" x14ac:dyDescent="0.25">
      <c r="B796" s="43" t="s">
        <v>97</v>
      </c>
      <c r="C796" s="40"/>
      <c r="D796" s="48"/>
    </row>
    <row r="797" spans="2:4" x14ac:dyDescent="0.25">
      <c r="B797" s="32" t="s">
        <v>37</v>
      </c>
      <c r="C797" s="40">
        <v>5500</v>
      </c>
      <c r="D797" s="48"/>
    </row>
    <row r="798" spans="2:4" x14ac:dyDescent="0.25">
      <c r="B798" s="32" t="s">
        <v>38</v>
      </c>
      <c r="C798" s="40">
        <v>1000</v>
      </c>
      <c r="D798" s="48"/>
    </row>
    <row r="799" spans="2:4" x14ac:dyDescent="0.25">
      <c r="B799" s="32" t="s">
        <v>156</v>
      </c>
      <c r="C799" s="40">
        <v>102</v>
      </c>
      <c r="D799" s="48"/>
    </row>
    <row r="800" spans="2:4" x14ac:dyDescent="0.25">
      <c r="B800" s="32" t="s">
        <v>137</v>
      </c>
      <c r="C800" s="40">
        <f>2000+1442</f>
        <v>3442</v>
      </c>
      <c r="D800" s="48"/>
    </row>
    <row r="801" spans="2:4" x14ac:dyDescent="0.25">
      <c r="B801" s="32" t="s">
        <v>47</v>
      </c>
      <c r="C801" s="40">
        <f>3360+7700</f>
        <v>11060</v>
      </c>
      <c r="D801" s="48"/>
    </row>
    <row r="802" spans="2:4" x14ac:dyDescent="0.25">
      <c r="B802" s="32" t="s">
        <v>128</v>
      </c>
      <c r="C802" s="49">
        <v>635</v>
      </c>
      <c r="D802" s="47">
        <f>SUM(C797:C802)</f>
        <v>21739</v>
      </c>
    </row>
    <row r="803" spans="2:4" x14ac:dyDescent="0.25">
      <c r="B803" s="32"/>
      <c r="C803" s="40"/>
      <c r="D803" s="7"/>
    </row>
    <row r="804" spans="2:4" x14ac:dyDescent="0.25">
      <c r="B804" s="43" t="s">
        <v>96</v>
      </c>
      <c r="C804" s="40"/>
      <c r="D804" s="40"/>
    </row>
    <row r="805" spans="2:4" x14ac:dyDescent="0.25">
      <c r="B805" s="32" t="s">
        <v>41</v>
      </c>
      <c r="C805" s="49">
        <v>11575</v>
      </c>
      <c r="D805" s="47">
        <f>SUM(C805)</f>
        <v>11575</v>
      </c>
    </row>
    <row r="806" spans="2:4" x14ac:dyDescent="0.25">
      <c r="B806" s="32"/>
      <c r="C806" s="40"/>
      <c r="D806" s="47"/>
    </row>
    <row r="807" spans="2:4" x14ac:dyDescent="0.25">
      <c r="B807" s="43" t="s">
        <v>126</v>
      </c>
      <c r="C807" s="40"/>
      <c r="D807" s="47"/>
    </row>
    <row r="808" spans="2:4" x14ac:dyDescent="0.25">
      <c r="B808" s="32" t="s">
        <v>117</v>
      </c>
      <c r="C808" s="49">
        <v>247366</v>
      </c>
      <c r="D808" s="47">
        <f>SUM(C808)</f>
        <v>247366</v>
      </c>
    </row>
    <row r="809" spans="2:4" x14ac:dyDescent="0.25">
      <c r="B809" s="32"/>
      <c r="C809" s="40"/>
      <c r="D809" s="47"/>
    </row>
    <row r="810" spans="2:4" x14ac:dyDescent="0.25">
      <c r="B810" s="43" t="s">
        <v>202</v>
      </c>
      <c r="C810" s="40"/>
      <c r="D810" s="47"/>
    </row>
    <row r="811" spans="2:4" x14ac:dyDescent="0.25">
      <c r="B811" s="32" t="s">
        <v>159</v>
      </c>
      <c r="C811" s="49">
        <v>3900</v>
      </c>
      <c r="D811" s="47">
        <f>SUM(C811)</f>
        <v>3900</v>
      </c>
    </row>
    <row r="812" spans="2:4" x14ac:dyDescent="0.25">
      <c r="B812" s="32"/>
      <c r="C812" s="40"/>
      <c r="D812" s="47"/>
    </row>
    <row r="813" spans="2:4" x14ac:dyDescent="0.25">
      <c r="B813" s="43" t="s">
        <v>203</v>
      </c>
      <c r="C813" s="40"/>
      <c r="D813" s="47"/>
    </row>
    <row r="814" spans="2:4" x14ac:dyDescent="0.25">
      <c r="B814" s="32" t="s">
        <v>159</v>
      </c>
      <c r="C814" s="40">
        <v>6000</v>
      </c>
      <c r="D814" s="47">
        <f>SUM(C814)</f>
        <v>6000</v>
      </c>
    </row>
    <row r="815" spans="2:4" x14ac:dyDescent="0.25">
      <c r="B815" s="32"/>
      <c r="C815" s="79"/>
      <c r="D815" s="47"/>
    </row>
    <row r="816" spans="2:4" x14ac:dyDescent="0.25">
      <c r="B816" s="43" t="s">
        <v>148</v>
      </c>
      <c r="C816" s="40"/>
      <c r="D816" s="47"/>
    </row>
    <row r="817" spans="2:4" x14ac:dyDescent="0.25">
      <c r="B817" s="32" t="s">
        <v>143</v>
      </c>
      <c r="C817" s="40">
        <v>4000</v>
      </c>
      <c r="D817" s="47"/>
    </row>
    <row r="818" spans="2:4" x14ac:dyDescent="0.25">
      <c r="B818" s="32" t="s">
        <v>159</v>
      </c>
      <c r="C818" s="49">
        <v>7080</v>
      </c>
      <c r="D818" s="47">
        <f>SUM(C817:C818)</f>
        <v>11080</v>
      </c>
    </row>
    <row r="819" spans="2:4" x14ac:dyDescent="0.25">
      <c r="B819" s="76"/>
      <c r="C819" s="49"/>
      <c r="D819" s="52"/>
    </row>
    <row r="820" spans="2:4" ht="15.75" thickBot="1" x14ac:dyDescent="0.3"/>
    <row r="821" spans="2:4" ht="21.75" thickBot="1" x14ac:dyDescent="0.4">
      <c r="B821" s="128" t="s">
        <v>112</v>
      </c>
      <c r="C821" s="129"/>
      <c r="D821" s="130"/>
    </row>
    <row r="822" spans="2:4" x14ac:dyDescent="0.25">
      <c r="B822" s="54" t="s">
        <v>10</v>
      </c>
      <c r="C822" s="53"/>
      <c r="D822" s="53"/>
    </row>
    <row r="823" spans="2:4" x14ac:dyDescent="0.25">
      <c r="B823" s="40" t="s">
        <v>129</v>
      </c>
      <c r="C823" s="41">
        <v>21</v>
      </c>
      <c r="D823" s="41"/>
    </row>
    <row r="824" spans="2:4" x14ac:dyDescent="0.25">
      <c r="B824" s="40" t="s">
        <v>13</v>
      </c>
      <c r="C824" s="40">
        <v>105</v>
      </c>
      <c r="D824" s="41"/>
    </row>
    <row r="825" spans="2:4" x14ac:dyDescent="0.25">
      <c r="B825" s="40" t="s">
        <v>28</v>
      </c>
      <c r="C825" s="40">
        <v>10170</v>
      </c>
      <c r="D825" s="41"/>
    </row>
    <row r="826" spans="2:4" x14ac:dyDescent="0.25">
      <c r="B826" s="40" t="s">
        <v>16</v>
      </c>
      <c r="C826" s="40"/>
      <c r="D826" s="41"/>
    </row>
    <row r="827" spans="2:4" x14ac:dyDescent="0.25">
      <c r="B827" s="40" t="s">
        <v>141</v>
      </c>
      <c r="C827" s="40">
        <v>1000</v>
      </c>
      <c r="D827" s="41"/>
    </row>
    <row r="828" spans="2:4" x14ac:dyDescent="0.25">
      <c r="B828" s="40" t="s">
        <v>198</v>
      </c>
      <c r="C828" s="40">
        <v>101</v>
      </c>
      <c r="D828" s="41"/>
    </row>
    <row r="829" spans="2:4" x14ac:dyDescent="0.25">
      <c r="B829" s="40" t="s">
        <v>21</v>
      </c>
      <c r="C829" s="40">
        <v>48</v>
      </c>
      <c r="D829" s="41"/>
    </row>
    <row r="830" spans="2:4" x14ac:dyDescent="0.25">
      <c r="B830" s="40" t="s">
        <v>32</v>
      </c>
      <c r="C830" s="40"/>
      <c r="D830" s="41"/>
    </row>
    <row r="831" spans="2:4" x14ac:dyDescent="0.25">
      <c r="B831" s="40" t="s">
        <v>37</v>
      </c>
      <c r="C831" s="40">
        <v>90</v>
      </c>
      <c r="D831" s="41"/>
    </row>
    <row r="832" spans="2:4" x14ac:dyDescent="0.25">
      <c r="B832" s="40" t="s">
        <v>134</v>
      </c>
      <c r="C832" s="40">
        <v>3827</v>
      </c>
      <c r="D832" s="41"/>
    </row>
    <row r="833" spans="2:4" x14ac:dyDescent="0.25">
      <c r="B833" s="40" t="s">
        <v>38</v>
      </c>
      <c r="C833" s="40">
        <v>590</v>
      </c>
      <c r="D833" s="41"/>
    </row>
    <row r="834" spans="2:4" x14ac:dyDescent="0.25">
      <c r="B834" s="40" t="s">
        <v>41</v>
      </c>
      <c r="C834" s="40">
        <v>12216</v>
      </c>
      <c r="D834" s="41"/>
    </row>
    <row r="835" spans="2:4" x14ac:dyDescent="0.25">
      <c r="B835" s="40" t="s">
        <v>47</v>
      </c>
      <c r="C835" s="40">
        <v>10610</v>
      </c>
      <c r="D835" s="41"/>
    </row>
    <row r="836" spans="2:4" x14ac:dyDescent="0.25">
      <c r="B836" s="40" t="s">
        <v>142</v>
      </c>
      <c r="C836" s="40">
        <v>1000</v>
      </c>
      <c r="D836" s="41"/>
    </row>
    <row r="837" spans="2:4" x14ac:dyDescent="0.25">
      <c r="B837" s="40" t="s">
        <v>83</v>
      </c>
      <c r="C837" s="49">
        <v>1284</v>
      </c>
      <c r="D837" s="48">
        <f>SUM(C823:C837)</f>
        <v>41062</v>
      </c>
    </row>
    <row r="838" spans="2:4" x14ac:dyDescent="0.25">
      <c r="B838" s="40"/>
      <c r="C838" s="40"/>
      <c r="D838" s="7"/>
    </row>
    <row r="839" spans="2:4" x14ac:dyDescent="0.25">
      <c r="B839" s="47" t="s">
        <v>14</v>
      </c>
      <c r="C839" s="40"/>
      <c r="D839" s="41"/>
    </row>
    <row r="840" spans="2:4" x14ac:dyDescent="0.25">
      <c r="B840" s="40" t="s">
        <v>129</v>
      </c>
      <c r="C840" s="40">
        <v>55026</v>
      </c>
      <c r="D840" s="41"/>
    </row>
    <row r="841" spans="2:4" x14ac:dyDescent="0.25">
      <c r="B841" s="40" t="s">
        <v>143</v>
      </c>
      <c r="C841" s="40">
        <v>64498</v>
      </c>
      <c r="D841" s="41"/>
    </row>
    <row r="842" spans="2:4" x14ac:dyDescent="0.25">
      <c r="B842" s="40" t="s">
        <v>13</v>
      </c>
      <c r="C842" s="40">
        <v>32899</v>
      </c>
      <c r="D842" s="41"/>
    </row>
    <row r="843" spans="2:4" x14ac:dyDescent="0.25">
      <c r="B843" s="40" t="s">
        <v>28</v>
      </c>
      <c r="C843" s="40">
        <v>10461</v>
      </c>
      <c r="D843" s="41"/>
    </row>
    <row r="844" spans="2:4" x14ac:dyDescent="0.25">
      <c r="B844" s="40" t="s">
        <v>16</v>
      </c>
      <c r="C844" s="40">
        <v>16450</v>
      </c>
      <c r="D844" s="41"/>
    </row>
    <row r="845" spans="2:4" x14ac:dyDescent="0.25">
      <c r="B845" s="40" t="s">
        <v>141</v>
      </c>
      <c r="C845" s="40">
        <v>80169</v>
      </c>
      <c r="D845" s="41"/>
    </row>
    <row r="846" spans="2:4" x14ac:dyDescent="0.25">
      <c r="B846" s="40" t="s">
        <v>198</v>
      </c>
      <c r="C846" s="40">
        <v>19795</v>
      </c>
      <c r="D846" s="41"/>
    </row>
    <row r="847" spans="2:4" x14ac:dyDescent="0.25">
      <c r="B847" s="40" t="s">
        <v>160</v>
      </c>
      <c r="C847" s="40">
        <v>102240</v>
      </c>
      <c r="D847" s="41"/>
    </row>
    <row r="848" spans="2:4" x14ac:dyDescent="0.25">
      <c r="B848" s="40" t="s">
        <v>117</v>
      </c>
      <c r="C848" s="40">
        <v>282922</v>
      </c>
      <c r="D848" s="41"/>
    </row>
    <row r="849" spans="2:4" x14ac:dyDescent="0.25">
      <c r="B849" s="40" t="s">
        <v>21</v>
      </c>
      <c r="C849" s="40">
        <v>39769</v>
      </c>
      <c r="D849" s="41"/>
    </row>
    <row r="850" spans="2:4" x14ac:dyDescent="0.25">
      <c r="B850" s="40" t="s">
        <v>159</v>
      </c>
      <c r="C850" s="40">
        <v>122031</v>
      </c>
      <c r="D850" s="41"/>
    </row>
    <row r="851" spans="2:4" x14ac:dyDescent="0.25">
      <c r="B851" s="40" t="s">
        <v>32</v>
      </c>
      <c r="C851" s="40">
        <v>108224</v>
      </c>
      <c r="D851" s="41"/>
    </row>
    <row r="852" spans="2:4" x14ac:dyDescent="0.25">
      <c r="B852" s="40" t="s">
        <v>174</v>
      </c>
      <c r="C852" s="40">
        <v>42495</v>
      </c>
      <c r="D852" s="41"/>
    </row>
    <row r="853" spans="2:4" x14ac:dyDescent="0.25">
      <c r="B853" s="40" t="s">
        <v>37</v>
      </c>
      <c r="C853" s="40">
        <v>27400</v>
      </c>
      <c r="D853" s="41"/>
    </row>
    <row r="854" spans="2:4" x14ac:dyDescent="0.25">
      <c r="B854" s="40" t="s">
        <v>134</v>
      </c>
      <c r="C854" s="40">
        <v>32691</v>
      </c>
      <c r="D854" s="41"/>
    </row>
    <row r="855" spans="2:4" x14ac:dyDescent="0.25">
      <c r="B855" s="40" t="s">
        <v>133</v>
      </c>
      <c r="C855" s="40">
        <v>16084</v>
      </c>
      <c r="D855" s="41"/>
    </row>
    <row r="856" spans="2:4" x14ac:dyDescent="0.25">
      <c r="B856" s="32" t="s">
        <v>140</v>
      </c>
      <c r="C856" s="40">
        <v>35351</v>
      </c>
      <c r="D856" s="41"/>
    </row>
    <row r="857" spans="2:4" x14ac:dyDescent="0.25">
      <c r="B857" s="5" t="s">
        <v>176</v>
      </c>
      <c r="C857" s="40">
        <v>60290</v>
      </c>
      <c r="D857" s="41"/>
    </row>
    <row r="858" spans="2:4" x14ac:dyDescent="0.25">
      <c r="B858" s="40" t="s">
        <v>38</v>
      </c>
      <c r="C858" s="40">
        <v>48481</v>
      </c>
      <c r="D858" s="41"/>
    </row>
    <row r="859" spans="2:4" x14ac:dyDescent="0.25">
      <c r="B859" s="40" t="s">
        <v>41</v>
      </c>
      <c r="C859" s="40">
        <f>47108+34395</f>
        <v>81503</v>
      </c>
      <c r="D859" s="41"/>
    </row>
    <row r="860" spans="2:4" x14ac:dyDescent="0.25">
      <c r="B860" s="40" t="s">
        <v>156</v>
      </c>
      <c r="C860" s="40">
        <v>11138</v>
      </c>
      <c r="D860" s="41"/>
    </row>
    <row r="861" spans="2:4" x14ac:dyDescent="0.25">
      <c r="B861" s="40" t="s">
        <v>144</v>
      </c>
      <c r="C861" s="40">
        <v>50767</v>
      </c>
      <c r="D861" s="41"/>
    </row>
    <row r="862" spans="2:4" x14ac:dyDescent="0.25">
      <c r="B862" s="40" t="s">
        <v>127</v>
      </c>
      <c r="C862" s="40">
        <v>40470</v>
      </c>
      <c r="D862" s="41"/>
    </row>
    <row r="863" spans="2:4" x14ac:dyDescent="0.25">
      <c r="B863" s="40" t="s">
        <v>157</v>
      </c>
      <c r="C863" s="40">
        <v>102147</v>
      </c>
      <c r="D863" s="41"/>
    </row>
    <row r="864" spans="2:4" x14ac:dyDescent="0.25">
      <c r="B864" s="40" t="s">
        <v>161</v>
      </c>
      <c r="C864" s="40">
        <v>42137</v>
      </c>
      <c r="D864" s="41"/>
    </row>
    <row r="865" spans="2:4" x14ac:dyDescent="0.25">
      <c r="B865" s="40" t="s">
        <v>139</v>
      </c>
      <c r="C865" s="40">
        <v>22481</v>
      </c>
      <c r="D865" s="41"/>
    </row>
    <row r="866" spans="2:4" x14ac:dyDescent="0.25">
      <c r="B866" s="40" t="s">
        <v>137</v>
      </c>
      <c r="C866" s="40">
        <v>26918</v>
      </c>
      <c r="D866" s="41"/>
    </row>
    <row r="867" spans="2:4" x14ac:dyDescent="0.25">
      <c r="B867" s="40" t="s">
        <v>46</v>
      </c>
      <c r="C867" s="40">
        <v>185288</v>
      </c>
      <c r="D867" s="41"/>
    </row>
    <row r="868" spans="2:4" x14ac:dyDescent="0.25">
      <c r="B868" s="40" t="s">
        <v>130</v>
      </c>
      <c r="C868" s="40">
        <v>27868</v>
      </c>
      <c r="D868" s="41"/>
    </row>
    <row r="869" spans="2:4" x14ac:dyDescent="0.25">
      <c r="B869" s="40" t="s">
        <v>47</v>
      </c>
      <c r="C869" s="40">
        <f>21729+5000</f>
        <v>26729</v>
      </c>
      <c r="D869" s="41"/>
    </row>
    <row r="870" spans="2:4" x14ac:dyDescent="0.25">
      <c r="B870" s="40" t="s">
        <v>142</v>
      </c>
      <c r="C870" s="40">
        <v>47741</v>
      </c>
      <c r="D870" s="41"/>
    </row>
    <row r="871" spans="2:4" x14ac:dyDescent="0.25">
      <c r="B871" s="40" t="s">
        <v>175</v>
      </c>
      <c r="C871" s="40">
        <v>125709</v>
      </c>
      <c r="D871" s="41"/>
    </row>
    <row r="872" spans="2:4" x14ac:dyDescent="0.25">
      <c r="B872" s="40" t="s">
        <v>128</v>
      </c>
      <c r="C872" s="40">
        <v>109490</v>
      </c>
      <c r="D872" s="41"/>
    </row>
    <row r="873" spans="2:4" x14ac:dyDescent="0.25">
      <c r="B873" s="40" t="s">
        <v>83</v>
      </c>
      <c r="C873" s="49">
        <v>189967</v>
      </c>
      <c r="D873" s="48">
        <f>SUM(C840:C873)</f>
        <v>2287629</v>
      </c>
    </row>
    <row r="874" spans="2:4" x14ac:dyDescent="0.25">
      <c r="B874" s="40"/>
      <c r="C874" s="40"/>
      <c r="D874" s="7"/>
    </row>
    <row r="875" spans="2:4" x14ac:dyDescent="0.25">
      <c r="B875" s="47" t="s">
        <v>94</v>
      </c>
      <c r="C875" s="40"/>
      <c r="D875" s="41"/>
    </row>
    <row r="876" spans="2:4" x14ac:dyDescent="0.25">
      <c r="B876" s="40" t="s">
        <v>143</v>
      </c>
      <c r="C876" s="40">
        <v>7917</v>
      </c>
      <c r="D876" s="41"/>
    </row>
    <row r="877" spans="2:4" x14ac:dyDescent="0.25">
      <c r="B877" s="40" t="s">
        <v>159</v>
      </c>
      <c r="C877" s="40">
        <v>362475</v>
      </c>
      <c r="D877" s="41"/>
    </row>
    <row r="878" spans="2:4" x14ac:dyDescent="0.25">
      <c r="B878" s="40" t="s">
        <v>32</v>
      </c>
      <c r="C878" s="40">
        <v>50737</v>
      </c>
      <c r="D878" s="41"/>
    </row>
    <row r="879" spans="2:4" x14ac:dyDescent="0.25">
      <c r="B879" s="40" t="s">
        <v>37</v>
      </c>
      <c r="C879" s="40">
        <v>210000</v>
      </c>
      <c r="D879" s="41"/>
    </row>
    <row r="880" spans="2:4" x14ac:dyDescent="0.25">
      <c r="B880" s="40" t="s">
        <v>41</v>
      </c>
      <c r="C880" s="40">
        <f>138605+40000</f>
        <v>178605</v>
      </c>
      <c r="D880" s="41"/>
    </row>
    <row r="881" spans="2:4" x14ac:dyDescent="0.25">
      <c r="B881" s="40" t="s">
        <v>156</v>
      </c>
      <c r="C881" s="40">
        <v>20000</v>
      </c>
      <c r="D881" s="41"/>
    </row>
    <row r="882" spans="2:4" x14ac:dyDescent="0.25">
      <c r="B882" s="40" t="s">
        <v>47</v>
      </c>
      <c r="C882" s="40">
        <v>115619</v>
      </c>
      <c r="D882" s="41"/>
    </row>
    <row r="883" spans="2:4" x14ac:dyDescent="0.25">
      <c r="B883" s="40" t="s">
        <v>128</v>
      </c>
      <c r="C883" s="49">
        <v>32311</v>
      </c>
      <c r="D883" s="48">
        <f>SUM(C876:C883)</f>
        <v>977664</v>
      </c>
    </row>
    <row r="884" spans="2:4" x14ac:dyDescent="0.25">
      <c r="B884" s="40"/>
      <c r="C884" s="40"/>
      <c r="D884" s="7"/>
    </row>
    <row r="885" spans="2:4" x14ac:dyDescent="0.25">
      <c r="B885" s="47" t="s">
        <v>95</v>
      </c>
      <c r="C885" s="40"/>
      <c r="D885" s="41"/>
    </row>
    <row r="886" spans="2:4" x14ac:dyDescent="0.25">
      <c r="B886" s="40" t="s">
        <v>159</v>
      </c>
      <c r="C886" s="40">
        <v>15300</v>
      </c>
      <c r="D886" s="41"/>
    </row>
    <row r="887" spans="2:4" x14ac:dyDescent="0.25">
      <c r="B887" s="40" t="s">
        <v>32</v>
      </c>
      <c r="C887" s="40">
        <v>10852</v>
      </c>
      <c r="D887" s="41"/>
    </row>
    <row r="888" spans="2:4" x14ac:dyDescent="0.25">
      <c r="B888" s="40" t="s">
        <v>37</v>
      </c>
      <c r="C888" s="49">
        <v>6078</v>
      </c>
      <c r="D888" s="47">
        <f>SUM(C886:C888)</f>
        <v>32230</v>
      </c>
    </row>
    <row r="889" spans="2:4" x14ac:dyDescent="0.25">
      <c r="B889" s="40"/>
      <c r="C889" s="40"/>
      <c r="D889" s="47"/>
    </row>
    <row r="890" spans="2:4" x14ac:dyDescent="0.25">
      <c r="B890" s="47" t="s">
        <v>204</v>
      </c>
      <c r="C890" s="40"/>
      <c r="D890" s="47"/>
    </row>
    <row r="891" spans="2:4" x14ac:dyDescent="0.25">
      <c r="B891" s="40" t="s">
        <v>159</v>
      </c>
      <c r="C891" s="49">
        <v>11733</v>
      </c>
      <c r="D891" s="47">
        <f>SUM(C891)</f>
        <v>11733</v>
      </c>
    </row>
    <row r="892" spans="2:4" x14ac:dyDescent="0.25">
      <c r="B892" s="40"/>
      <c r="C892" s="40"/>
      <c r="D892" s="47"/>
    </row>
    <row r="893" spans="2:4" x14ac:dyDescent="0.25">
      <c r="B893" s="47" t="s">
        <v>205</v>
      </c>
      <c r="C893" s="40"/>
      <c r="D893" s="47"/>
    </row>
    <row r="894" spans="2:4" x14ac:dyDescent="0.25">
      <c r="B894" s="40" t="s">
        <v>159</v>
      </c>
      <c r="C894" s="40">
        <v>2825</v>
      </c>
      <c r="D894" s="47"/>
    </row>
    <row r="895" spans="2:4" x14ac:dyDescent="0.25">
      <c r="B895" s="40" t="s">
        <v>128</v>
      </c>
      <c r="C895" s="49">
        <f>2695+1000</f>
        <v>3695</v>
      </c>
      <c r="D895" s="47">
        <f>SUM(C894:C895)</f>
        <v>6520</v>
      </c>
    </row>
    <row r="896" spans="2:4" x14ac:dyDescent="0.25">
      <c r="B896" s="40"/>
      <c r="C896" s="40"/>
      <c r="D896" s="47"/>
    </row>
    <row r="897" spans="2:4" x14ac:dyDescent="0.25">
      <c r="B897" s="52"/>
      <c r="C897" s="49"/>
      <c r="D897" s="52"/>
    </row>
  </sheetData>
  <mergeCells count="15">
    <mergeCell ref="B708:D708"/>
    <mergeCell ref="B821:D821"/>
    <mergeCell ref="B2:D2"/>
    <mergeCell ref="B4:D4"/>
    <mergeCell ref="B400:D400"/>
    <mergeCell ref="B706:D706"/>
    <mergeCell ref="B3:D3"/>
    <mergeCell ref="B165:D165"/>
    <mergeCell ref="B6:D6"/>
    <mergeCell ref="B402:D402"/>
    <mergeCell ref="B613:D613"/>
    <mergeCell ref="B398:D398"/>
    <mergeCell ref="B399:D399"/>
    <mergeCell ref="B704:D704"/>
    <mergeCell ref="B705:D705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69"/>
  <sheetViews>
    <sheetView topLeftCell="A31" workbookViewId="0">
      <selection activeCell="H48" sqref="H48"/>
    </sheetView>
  </sheetViews>
  <sheetFormatPr defaultRowHeight="14.25" x14ac:dyDescent="0.2"/>
  <cols>
    <col min="1" max="1" width="9.140625" style="1"/>
    <col min="2" max="2" width="35" style="1" customWidth="1"/>
    <col min="3" max="3" width="11.140625" style="1" bestFit="1" customWidth="1"/>
    <col min="4" max="4" width="13.28515625" style="1" bestFit="1" customWidth="1"/>
    <col min="5" max="5" width="21.5703125" style="1" customWidth="1"/>
    <col min="6" max="6" width="10.5703125" style="1" customWidth="1"/>
    <col min="7" max="7" width="13.7109375" style="1" bestFit="1" customWidth="1"/>
    <col min="8" max="8" width="11.140625" style="1" bestFit="1" customWidth="1"/>
    <col min="9" max="16384" width="9.140625" style="1"/>
  </cols>
  <sheetData>
    <row r="1" spans="2:7" ht="18" x14ac:dyDescent="0.25">
      <c r="B1" s="123" t="s">
        <v>86</v>
      </c>
      <c r="C1" s="123"/>
      <c r="D1" s="123"/>
      <c r="E1" s="123"/>
      <c r="F1" s="123"/>
      <c r="G1" s="123"/>
    </row>
    <row r="2" spans="2:7" x14ac:dyDescent="0.2">
      <c r="B2" s="37"/>
      <c r="C2" s="37"/>
      <c r="D2" s="37"/>
      <c r="E2" s="37"/>
      <c r="F2" s="37"/>
      <c r="G2" s="37"/>
    </row>
    <row r="3" spans="2:7" x14ac:dyDescent="0.2">
      <c r="B3" s="125" t="s">
        <v>102</v>
      </c>
      <c r="C3" s="125"/>
      <c r="D3" s="125"/>
      <c r="E3" s="125"/>
      <c r="F3" s="125"/>
      <c r="G3" s="125"/>
    </row>
    <row r="4" spans="2:7" x14ac:dyDescent="0.2">
      <c r="B4" s="57"/>
      <c r="C4" s="57"/>
      <c r="D4" s="57"/>
      <c r="E4" s="57"/>
      <c r="F4" s="57"/>
      <c r="G4" s="57"/>
    </row>
    <row r="5" spans="2:7" x14ac:dyDescent="0.2">
      <c r="B5" s="36" t="s">
        <v>87</v>
      </c>
      <c r="C5" s="126" t="s">
        <v>2</v>
      </c>
      <c r="D5" s="127"/>
      <c r="E5" s="36" t="s">
        <v>88</v>
      </c>
      <c r="F5" s="126" t="s">
        <v>2</v>
      </c>
      <c r="G5" s="127"/>
    </row>
    <row r="6" spans="2:7" x14ac:dyDescent="0.2">
      <c r="B6" s="38" t="s">
        <v>89</v>
      </c>
      <c r="C6" s="51"/>
      <c r="D6" s="39"/>
      <c r="E6" s="54" t="s">
        <v>10</v>
      </c>
      <c r="F6" s="53"/>
      <c r="G6" s="53"/>
    </row>
    <row r="7" spans="2:7" x14ac:dyDescent="0.2">
      <c r="B7" s="43" t="s">
        <v>90</v>
      </c>
      <c r="C7" s="38"/>
      <c r="D7" s="42"/>
      <c r="E7" s="40" t="s">
        <v>13</v>
      </c>
      <c r="F7" s="40">
        <v>105</v>
      </c>
      <c r="G7" s="41"/>
    </row>
    <row r="8" spans="2:7" x14ac:dyDescent="0.2">
      <c r="B8" s="32" t="s">
        <v>13</v>
      </c>
      <c r="C8" s="40">
        <v>32295</v>
      </c>
      <c r="D8" s="42"/>
      <c r="E8" s="40" t="s">
        <v>28</v>
      </c>
      <c r="F8" s="40">
        <v>10170</v>
      </c>
      <c r="G8" s="41"/>
    </row>
    <row r="9" spans="2:7" x14ac:dyDescent="0.2">
      <c r="B9" s="32" t="s">
        <v>28</v>
      </c>
      <c r="C9" s="40">
        <v>0</v>
      </c>
      <c r="D9" s="42"/>
      <c r="E9" s="40" t="s">
        <v>16</v>
      </c>
      <c r="F9" s="40">
        <v>0</v>
      </c>
      <c r="G9" s="41"/>
    </row>
    <row r="10" spans="2:7" x14ac:dyDescent="0.2">
      <c r="B10" s="32" t="s">
        <v>16</v>
      </c>
      <c r="C10" s="40">
        <v>12200</v>
      </c>
      <c r="D10" s="42"/>
      <c r="E10" s="40" t="s">
        <v>21</v>
      </c>
      <c r="F10" s="40">
        <v>48</v>
      </c>
      <c r="G10" s="41"/>
    </row>
    <row r="11" spans="2:7" x14ac:dyDescent="0.2">
      <c r="B11" s="32" t="s">
        <v>21</v>
      </c>
      <c r="C11" s="40">
        <v>24830</v>
      </c>
      <c r="D11" s="42"/>
      <c r="E11" s="40" t="s">
        <v>32</v>
      </c>
      <c r="F11" s="40">
        <v>0</v>
      </c>
      <c r="G11" s="41"/>
    </row>
    <row r="12" spans="2:7" x14ac:dyDescent="0.2">
      <c r="B12" s="32" t="s">
        <v>32</v>
      </c>
      <c r="C12" s="40">
        <v>94628</v>
      </c>
      <c r="D12" s="42"/>
      <c r="E12" s="40" t="s">
        <v>37</v>
      </c>
      <c r="F12" s="40">
        <v>90</v>
      </c>
      <c r="G12" s="41"/>
    </row>
    <row r="13" spans="2:7" x14ac:dyDescent="0.2">
      <c r="B13" s="32" t="s">
        <v>37</v>
      </c>
      <c r="C13" s="40">
        <v>216171</v>
      </c>
      <c r="D13" s="42"/>
      <c r="E13" s="40" t="s">
        <v>38</v>
      </c>
      <c r="F13" s="40">
        <v>590</v>
      </c>
      <c r="G13" s="41"/>
    </row>
    <row r="14" spans="2:7" x14ac:dyDescent="0.2">
      <c r="B14" s="32" t="s">
        <v>38</v>
      </c>
      <c r="C14" s="40">
        <v>36426</v>
      </c>
      <c r="D14" s="42"/>
      <c r="E14" s="40" t="s">
        <v>41</v>
      </c>
      <c r="F14" s="40">
        <v>12216</v>
      </c>
      <c r="G14" s="41"/>
    </row>
    <row r="15" spans="2:7" x14ac:dyDescent="0.2">
      <c r="B15" s="32" t="s">
        <v>41</v>
      </c>
      <c r="C15" s="40">
        <v>212297</v>
      </c>
      <c r="D15" s="42"/>
      <c r="E15" s="40" t="s">
        <v>47</v>
      </c>
      <c r="F15" s="40">
        <v>10610</v>
      </c>
      <c r="G15" s="41"/>
    </row>
    <row r="16" spans="2:7" x14ac:dyDescent="0.2">
      <c r="B16" s="32" t="s">
        <v>46</v>
      </c>
      <c r="C16" s="40">
        <v>170253</v>
      </c>
      <c r="D16" s="42"/>
      <c r="E16" s="40" t="s">
        <v>83</v>
      </c>
      <c r="F16" s="40">
        <v>1283</v>
      </c>
      <c r="G16" s="48">
        <f>SUM(F7:F16)</f>
        <v>35112</v>
      </c>
    </row>
    <row r="17" spans="2:7" x14ac:dyDescent="0.2">
      <c r="B17" s="32" t="s">
        <v>47</v>
      </c>
      <c r="C17" s="40">
        <v>102429</v>
      </c>
      <c r="D17" s="42"/>
      <c r="E17" s="40"/>
      <c r="F17" s="40"/>
      <c r="G17" s="7"/>
    </row>
    <row r="18" spans="2:7" x14ac:dyDescent="0.2">
      <c r="B18" s="32" t="s">
        <v>83</v>
      </c>
      <c r="C18" s="40">
        <v>202254</v>
      </c>
      <c r="D18" s="48">
        <f>SUM(C7:C18)</f>
        <v>1103783</v>
      </c>
      <c r="E18" s="47" t="s">
        <v>14</v>
      </c>
      <c r="F18" s="40"/>
      <c r="G18" s="41"/>
    </row>
    <row r="19" spans="2:7" x14ac:dyDescent="0.2">
      <c r="B19" s="32"/>
      <c r="C19" s="40"/>
      <c r="D19" s="7"/>
      <c r="E19" s="40" t="s">
        <v>13</v>
      </c>
      <c r="F19" s="40">
        <v>32899</v>
      </c>
      <c r="G19" s="41"/>
    </row>
    <row r="20" spans="2:7" x14ac:dyDescent="0.2">
      <c r="B20" s="43" t="s">
        <v>91</v>
      </c>
      <c r="C20" s="40"/>
      <c r="D20" s="42"/>
      <c r="E20" s="40" t="s">
        <v>28</v>
      </c>
      <c r="F20" s="40">
        <v>10461</v>
      </c>
      <c r="G20" s="41"/>
    </row>
    <row r="21" spans="2:7" x14ac:dyDescent="0.2">
      <c r="B21" s="43" t="s">
        <v>92</v>
      </c>
      <c r="C21" s="40"/>
      <c r="D21" s="42"/>
      <c r="E21" s="40" t="s">
        <v>16</v>
      </c>
      <c r="F21" s="40">
        <v>16450</v>
      </c>
      <c r="G21" s="41"/>
    </row>
    <row r="22" spans="2:7" x14ac:dyDescent="0.2">
      <c r="B22" s="32" t="s">
        <v>13</v>
      </c>
      <c r="C22" s="40">
        <v>709</v>
      </c>
      <c r="D22" s="42"/>
      <c r="E22" s="40" t="s">
        <v>21</v>
      </c>
      <c r="F22" s="40">
        <v>39769</v>
      </c>
      <c r="G22" s="41"/>
    </row>
    <row r="23" spans="2:7" x14ac:dyDescent="0.2">
      <c r="B23" s="32" t="s">
        <v>28</v>
      </c>
      <c r="C23" s="40">
        <v>20631</v>
      </c>
      <c r="D23" s="42"/>
      <c r="E23" s="40" t="s">
        <v>32</v>
      </c>
      <c r="F23" s="40">
        <v>108224</v>
      </c>
      <c r="G23" s="41"/>
    </row>
    <row r="24" spans="2:7" x14ac:dyDescent="0.2">
      <c r="B24" s="32" t="s">
        <v>16</v>
      </c>
      <c r="C24" s="40">
        <v>4250</v>
      </c>
      <c r="D24" s="42"/>
      <c r="E24" s="40" t="s">
        <v>37</v>
      </c>
      <c r="F24" s="40">
        <v>27400</v>
      </c>
      <c r="G24" s="41"/>
    </row>
    <row r="25" spans="2:7" x14ac:dyDescent="0.2">
      <c r="B25" s="32" t="s">
        <v>21</v>
      </c>
      <c r="C25" s="40">
        <v>6887</v>
      </c>
      <c r="D25" s="42"/>
      <c r="E25" s="40" t="s">
        <v>38</v>
      </c>
      <c r="F25" s="40">
        <v>48481</v>
      </c>
      <c r="G25" s="41"/>
    </row>
    <row r="26" spans="2:7" x14ac:dyDescent="0.2">
      <c r="B26" s="32" t="s">
        <v>32</v>
      </c>
      <c r="C26" s="40">
        <v>75185</v>
      </c>
      <c r="D26" s="42"/>
      <c r="E26" s="40" t="s">
        <v>41</v>
      </c>
      <c r="F26" s="40">
        <f>47108+34395</f>
        <v>81503</v>
      </c>
      <c r="G26" s="41"/>
    </row>
    <row r="27" spans="2:7" x14ac:dyDescent="0.2">
      <c r="B27" s="32" t="s">
        <v>37</v>
      </c>
      <c r="C27" s="40">
        <v>21897</v>
      </c>
      <c r="D27" s="42"/>
      <c r="E27" s="40" t="s">
        <v>46</v>
      </c>
      <c r="F27" s="40">
        <v>185288</v>
      </c>
      <c r="G27" s="41"/>
    </row>
    <row r="28" spans="2:7" x14ac:dyDescent="0.2">
      <c r="B28" s="32" t="s">
        <v>38</v>
      </c>
      <c r="C28" s="40">
        <v>11645</v>
      </c>
      <c r="D28" s="42"/>
      <c r="E28" s="40" t="s">
        <v>47</v>
      </c>
      <c r="F28" s="40">
        <f>5000+21729</f>
        <v>26729</v>
      </c>
      <c r="G28" s="41"/>
    </row>
    <row r="29" spans="2:7" x14ac:dyDescent="0.2">
      <c r="B29" s="32" t="s">
        <v>41</v>
      </c>
      <c r="C29" s="40">
        <v>9752</v>
      </c>
      <c r="D29" s="42"/>
      <c r="E29" s="40" t="s">
        <v>83</v>
      </c>
      <c r="F29" s="40">
        <v>189968</v>
      </c>
      <c r="G29" s="48">
        <f>SUM(F19:F29)</f>
        <v>767172</v>
      </c>
    </row>
    <row r="30" spans="2:7" x14ac:dyDescent="0.2">
      <c r="B30" s="32" t="s">
        <v>46</v>
      </c>
      <c r="C30" s="40">
        <v>15035</v>
      </c>
      <c r="D30" s="42"/>
      <c r="E30" s="40"/>
      <c r="F30" s="40"/>
      <c r="G30" s="7"/>
    </row>
    <row r="31" spans="2:7" x14ac:dyDescent="0.2">
      <c r="B31" s="32" t="s">
        <v>47</v>
      </c>
      <c r="C31" s="40">
        <v>34069</v>
      </c>
      <c r="D31" s="42"/>
      <c r="E31" s="47" t="s">
        <v>94</v>
      </c>
      <c r="F31" s="40"/>
      <c r="G31" s="41"/>
    </row>
    <row r="32" spans="2:7" x14ac:dyDescent="0.2">
      <c r="B32" s="32" t="s">
        <v>83</v>
      </c>
      <c r="C32" s="40">
        <v>-11003</v>
      </c>
      <c r="D32" s="48">
        <f>SUM(C21:C32)</f>
        <v>189057</v>
      </c>
      <c r="E32" s="40" t="s">
        <v>32</v>
      </c>
      <c r="F32" s="40">
        <v>50737</v>
      </c>
      <c r="G32" s="41"/>
    </row>
    <row r="33" spans="2:8" x14ac:dyDescent="0.2">
      <c r="B33" s="32"/>
      <c r="C33" s="40"/>
      <c r="D33" s="7"/>
      <c r="E33" s="40" t="s">
        <v>37</v>
      </c>
      <c r="F33" s="40">
        <v>210000</v>
      </c>
      <c r="G33" s="41"/>
    </row>
    <row r="34" spans="2:8" x14ac:dyDescent="0.2">
      <c r="B34" s="43" t="s">
        <v>93</v>
      </c>
      <c r="C34" s="40"/>
      <c r="D34" s="42"/>
      <c r="E34" s="40" t="s">
        <v>41</v>
      </c>
      <c r="F34" s="40">
        <f>138605+40000</f>
        <v>178605</v>
      </c>
      <c r="G34" s="41"/>
    </row>
    <row r="35" spans="2:8" x14ac:dyDescent="0.2">
      <c r="B35" s="32" t="s">
        <v>21</v>
      </c>
      <c r="C35" s="40">
        <v>8100</v>
      </c>
      <c r="D35" s="41"/>
      <c r="E35" s="40" t="s">
        <v>47</v>
      </c>
      <c r="F35" s="40">
        <v>115619</v>
      </c>
      <c r="G35" s="48">
        <f>SUM(F32:F35)</f>
        <v>554961</v>
      </c>
    </row>
    <row r="36" spans="2:8" x14ac:dyDescent="0.2">
      <c r="B36" s="32" t="s">
        <v>41</v>
      </c>
      <c r="C36" s="40">
        <f>3600+35100</f>
        <v>38700</v>
      </c>
      <c r="D36" s="41"/>
      <c r="E36" s="40"/>
      <c r="F36" s="40"/>
      <c r="G36" s="7"/>
    </row>
    <row r="37" spans="2:8" x14ac:dyDescent="0.2">
      <c r="B37" s="32" t="s">
        <v>47</v>
      </c>
      <c r="C37" s="40">
        <v>5400</v>
      </c>
      <c r="D37" s="48">
        <f>SUM(C35:C37)</f>
        <v>52200</v>
      </c>
      <c r="E37" s="47" t="s">
        <v>95</v>
      </c>
      <c r="F37" s="40"/>
      <c r="G37" s="41"/>
    </row>
    <row r="38" spans="2:8" x14ac:dyDescent="0.2">
      <c r="B38" s="32"/>
      <c r="C38" s="40"/>
      <c r="D38" s="7"/>
      <c r="E38" s="40" t="s">
        <v>32</v>
      </c>
      <c r="F38" s="40">
        <v>10852</v>
      </c>
      <c r="G38" s="41"/>
    </row>
    <row r="39" spans="2:8" x14ac:dyDescent="0.2">
      <c r="B39" s="43" t="s">
        <v>97</v>
      </c>
      <c r="C39" s="40"/>
      <c r="D39" s="48"/>
      <c r="E39" s="40" t="s">
        <v>37</v>
      </c>
      <c r="F39" s="40">
        <v>6078</v>
      </c>
      <c r="G39" s="47">
        <f>SUM(F38:F39)</f>
        <v>16930</v>
      </c>
    </row>
    <row r="40" spans="2:8" x14ac:dyDescent="0.2">
      <c r="B40" s="32" t="s">
        <v>37</v>
      </c>
      <c r="C40" s="40">
        <v>5500</v>
      </c>
      <c r="D40" s="48"/>
      <c r="E40" s="7"/>
      <c r="F40" s="40"/>
      <c r="G40" s="7"/>
    </row>
    <row r="41" spans="2:8" x14ac:dyDescent="0.2">
      <c r="B41" s="32" t="s">
        <v>38</v>
      </c>
      <c r="C41" s="40">
        <v>1000</v>
      </c>
      <c r="D41" s="48"/>
      <c r="E41" s="7"/>
      <c r="F41" s="7"/>
      <c r="G41" s="7"/>
    </row>
    <row r="42" spans="2:8" x14ac:dyDescent="0.2">
      <c r="B42" s="32" t="s">
        <v>47</v>
      </c>
      <c r="C42" s="40">
        <f>3360+7700</f>
        <v>11060</v>
      </c>
      <c r="D42" s="47">
        <f>SUM(C40:C43)</f>
        <v>17560</v>
      </c>
      <c r="E42" s="16"/>
      <c r="F42" s="16"/>
      <c r="G42" s="9"/>
    </row>
    <row r="43" spans="2:8" x14ac:dyDescent="0.2">
      <c r="B43" s="32"/>
      <c r="C43" s="40"/>
      <c r="D43" s="7"/>
      <c r="E43" s="19"/>
      <c r="F43" s="7"/>
      <c r="G43" s="7"/>
    </row>
    <row r="44" spans="2:8" x14ac:dyDescent="0.2">
      <c r="B44" s="43" t="s">
        <v>96</v>
      </c>
      <c r="C44" s="40"/>
      <c r="D44" s="40"/>
      <c r="E44" s="7"/>
      <c r="F44" s="7"/>
      <c r="G44" s="7"/>
    </row>
    <row r="45" spans="2:8" x14ac:dyDescent="0.2">
      <c r="B45" s="32" t="s">
        <v>41</v>
      </c>
      <c r="C45" s="40">
        <v>11575</v>
      </c>
      <c r="D45" s="47">
        <f>SUM(C45:C46)</f>
        <v>11575</v>
      </c>
      <c r="E45" s="7"/>
      <c r="F45" s="7"/>
      <c r="G45" s="7"/>
    </row>
    <row r="46" spans="2:8" x14ac:dyDescent="0.2">
      <c r="B46" s="16"/>
      <c r="C46" s="49"/>
      <c r="D46" s="52"/>
      <c r="E46" s="52"/>
      <c r="F46" s="52"/>
      <c r="G46" s="52"/>
    </row>
    <row r="47" spans="2:8" x14ac:dyDescent="0.2">
      <c r="B47" s="4" t="s">
        <v>12</v>
      </c>
      <c r="C47" s="4"/>
      <c r="D47" s="50">
        <f>SUM(D6:D45)</f>
        <v>1374175</v>
      </c>
      <c r="E47" s="4" t="s">
        <v>12</v>
      </c>
      <c r="F47" s="4"/>
      <c r="G47" s="45">
        <f>SUM(G6:G40)</f>
        <v>1374175</v>
      </c>
      <c r="H47" s="84">
        <f>D47-G47</f>
        <v>0</v>
      </c>
    </row>
    <row r="48" spans="2:8" x14ac:dyDescent="0.2">
      <c r="B48" s="56"/>
      <c r="C48" s="56"/>
      <c r="D48" s="13"/>
      <c r="E48" s="14"/>
      <c r="F48" s="14"/>
      <c r="G48" s="14"/>
    </row>
    <row r="54" spans="2:9" x14ac:dyDescent="0.2">
      <c r="B54" s="14"/>
      <c r="C54" s="14"/>
      <c r="D54" s="14"/>
    </row>
    <row r="55" spans="2:9" x14ac:dyDescent="0.2">
      <c r="G55" s="46"/>
    </row>
    <row r="58" spans="2:9" x14ac:dyDescent="0.2">
      <c r="I58" s="44"/>
    </row>
    <row r="61" spans="2:9" x14ac:dyDescent="0.2">
      <c r="B61" s="15"/>
      <c r="C61" s="15"/>
      <c r="D61" s="46"/>
    </row>
    <row r="67" spans="8:8" x14ac:dyDescent="0.2">
      <c r="H67" s="12">
        <f>D47-G47</f>
        <v>0</v>
      </c>
    </row>
    <row r="69" spans="8:8" x14ac:dyDescent="0.2">
      <c r="H69" s="12"/>
    </row>
  </sheetData>
  <mergeCells count="4">
    <mergeCell ref="B1:G1"/>
    <mergeCell ref="B3:G3"/>
    <mergeCell ref="C5:D5"/>
    <mergeCell ref="F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5"/>
  <sheetViews>
    <sheetView tabSelected="1" zoomScale="130" zoomScaleNormal="130" workbookViewId="0">
      <selection activeCell="B5" sqref="B5"/>
    </sheetView>
  </sheetViews>
  <sheetFormatPr defaultRowHeight="14.25" x14ac:dyDescent="0.2"/>
  <cols>
    <col min="1" max="1" width="9.140625" style="1"/>
    <col min="2" max="2" width="34.7109375" style="1" bestFit="1" customWidth="1"/>
    <col min="3" max="3" width="16.7109375" style="1" customWidth="1"/>
    <col min="4" max="4" width="16.7109375" style="1" hidden="1" customWidth="1"/>
    <col min="5" max="5" width="37.5703125" style="1" bestFit="1" customWidth="1"/>
    <col min="6" max="6" width="16.7109375" style="1" customWidth="1"/>
    <col min="7" max="7" width="13.7109375" style="1" hidden="1" customWidth="1"/>
    <col min="8" max="8" width="11.140625" style="1" bestFit="1" customWidth="1"/>
    <col min="9" max="9" width="9.85546875" style="1" bestFit="1" customWidth="1"/>
    <col min="10" max="16384" width="9.140625" style="1"/>
  </cols>
  <sheetData>
    <row r="1" spans="2:7" ht="18" x14ac:dyDescent="0.25">
      <c r="B1" s="123" t="s">
        <v>86</v>
      </c>
      <c r="C1" s="123"/>
      <c r="D1" s="123"/>
      <c r="E1" s="123"/>
      <c r="F1" s="123"/>
      <c r="G1" s="123"/>
    </row>
    <row r="2" spans="2:7" ht="18" x14ac:dyDescent="0.25">
      <c r="B2" s="123" t="s">
        <v>427</v>
      </c>
      <c r="C2" s="123"/>
      <c r="D2" s="123"/>
      <c r="E2" s="123"/>
      <c r="F2" s="123"/>
      <c r="G2" s="105"/>
    </row>
    <row r="3" spans="2:7" ht="18" x14ac:dyDescent="0.25">
      <c r="B3" s="120"/>
      <c r="C3" s="120"/>
      <c r="D3" s="120"/>
      <c r="E3" s="120"/>
      <c r="F3" s="120"/>
      <c r="G3" s="120"/>
    </row>
    <row r="4" spans="2:7" x14ac:dyDescent="0.2">
      <c r="B4" s="124" t="s">
        <v>452</v>
      </c>
      <c r="C4" s="124"/>
      <c r="D4" s="124"/>
      <c r="E4" s="124"/>
      <c r="F4" s="124"/>
      <c r="G4" s="124"/>
    </row>
    <row r="5" spans="2:7" x14ac:dyDescent="0.2">
      <c r="B5" s="4" t="s">
        <v>1</v>
      </c>
      <c r="C5" s="4" t="s">
        <v>2</v>
      </c>
      <c r="D5" s="4" t="s">
        <v>2</v>
      </c>
      <c r="E5" s="4" t="s">
        <v>3</v>
      </c>
      <c r="F5" s="4"/>
      <c r="G5" s="4" t="s">
        <v>2</v>
      </c>
    </row>
    <row r="6" spans="2:7" x14ac:dyDescent="0.2">
      <c r="B6" s="82"/>
      <c r="C6" s="82"/>
      <c r="D6" s="16"/>
      <c r="E6" s="16"/>
      <c r="F6" s="16"/>
      <c r="G6" s="17"/>
    </row>
    <row r="7" spans="2:7" x14ac:dyDescent="0.2">
      <c r="B7" s="8" t="s">
        <v>4</v>
      </c>
      <c r="C7" s="8"/>
      <c r="D7" s="25"/>
      <c r="E7" s="23" t="s">
        <v>419</v>
      </c>
      <c r="F7" s="23"/>
      <c r="G7" s="25">
        <f>'HO Schedules'!D193</f>
        <v>0</v>
      </c>
    </row>
    <row r="8" spans="2:7" x14ac:dyDescent="0.2">
      <c r="B8" s="5" t="s">
        <v>106</v>
      </c>
      <c r="C8" s="8"/>
      <c r="D8" s="25"/>
      <c r="E8" s="5" t="s">
        <v>420</v>
      </c>
      <c r="F8" s="23"/>
      <c r="G8" s="25"/>
    </row>
    <row r="9" spans="2:7" x14ac:dyDescent="0.2">
      <c r="B9" s="7" t="s">
        <v>108</v>
      </c>
      <c r="C9" s="73"/>
      <c r="D9" s="25"/>
      <c r="E9" s="5" t="s">
        <v>421</v>
      </c>
      <c r="F9" s="23"/>
      <c r="G9" s="25"/>
    </row>
    <row r="10" spans="2:7" x14ac:dyDescent="0.2">
      <c r="B10" s="7"/>
      <c r="C10" s="73"/>
      <c r="D10" s="25"/>
      <c r="E10" s="7" t="s">
        <v>417</v>
      </c>
      <c r="F10" s="23"/>
      <c r="G10" s="25"/>
    </row>
    <row r="11" spans="2:7" x14ac:dyDescent="0.2">
      <c r="B11" s="7" t="s">
        <v>414</v>
      </c>
      <c r="C11" s="44"/>
      <c r="D11" s="58">
        <f>'HO Schedules'!D23</f>
        <v>0</v>
      </c>
      <c r="E11" s="5" t="s">
        <v>23</v>
      </c>
      <c r="F11" s="7"/>
      <c r="G11" s="25">
        <f>'HO Schedules'!D206</f>
        <v>0</v>
      </c>
    </row>
    <row r="12" spans="2:7" x14ac:dyDescent="0.2">
      <c r="B12" s="7" t="s">
        <v>415</v>
      </c>
      <c r="C12" s="44"/>
      <c r="D12" s="58">
        <f>'HO Schedules'!D59</f>
        <v>0</v>
      </c>
      <c r="E12" s="7" t="s">
        <v>19</v>
      </c>
      <c r="F12" s="7"/>
      <c r="G12" s="25">
        <f>'HO Schedules'!D213</f>
        <v>0</v>
      </c>
    </row>
    <row r="13" spans="2:7" x14ac:dyDescent="0.2">
      <c r="B13" s="7" t="s">
        <v>416</v>
      </c>
      <c r="C13" s="44"/>
      <c r="D13" s="58">
        <f>'HO Schedules'!D93</f>
        <v>0</v>
      </c>
      <c r="E13" s="7" t="s">
        <v>22</v>
      </c>
      <c r="F13" s="7"/>
      <c r="G13" s="25">
        <f>'HO Schedules'!D216</f>
        <v>0</v>
      </c>
    </row>
    <row r="14" spans="2:7" x14ac:dyDescent="0.2">
      <c r="B14" s="7" t="s">
        <v>417</v>
      </c>
      <c r="C14" s="44"/>
      <c r="D14" s="58"/>
      <c r="E14" s="7" t="s">
        <v>426</v>
      </c>
      <c r="F14" s="7"/>
      <c r="G14" s="25"/>
    </row>
    <row r="15" spans="2:7" x14ac:dyDescent="0.2">
      <c r="B15" s="7"/>
      <c r="C15" s="44"/>
      <c r="D15" s="58"/>
      <c r="E15" s="7" t="s">
        <v>424</v>
      </c>
      <c r="F15" s="7"/>
      <c r="G15" s="25"/>
    </row>
    <row r="16" spans="2:7" x14ac:dyDescent="0.2">
      <c r="B16" s="7" t="s">
        <v>15</v>
      </c>
      <c r="C16" s="44"/>
      <c r="D16" s="58"/>
      <c r="E16" s="7" t="s">
        <v>30</v>
      </c>
      <c r="F16" s="7"/>
      <c r="G16" s="25"/>
    </row>
    <row r="17" spans="2:10" x14ac:dyDescent="0.2">
      <c r="B17" s="7" t="s">
        <v>433</v>
      </c>
      <c r="C17" s="44"/>
      <c r="D17" s="58">
        <f>'HO Schedules'!D125</f>
        <v>0</v>
      </c>
      <c r="E17" s="7" t="s">
        <v>31</v>
      </c>
      <c r="F17" s="7"/>
      <c r="G17" s="25"/>
      <c r="J17" s="44"/>
    </row>
    <row r="18" spans="2:10" x14ac:dyDescent="0.2">
      <c r="B18" s="7" t="s">
        <v>434</v>
      </c>
      <c r="C18" s="44"/>
      <c r="D18" s="58">
        <f>'HO Schedules'!D135</f>
        <v>0</v>
      </c>
      <c r="E18" s="7" t="s">
        <v>40</v>
      </c>
      <c r="F18" s="7"/>
      <c r="G18" s="25">
        <f>'HO Schedules'!D222</f>
        <v>0</v>
      </c>
    </row>
    <row r="19" spans="2:10" x14ac:dyDescent="0.2">
      <c r="B19" s="7"/>
      <c r="C19" s="44"/>
      <c r="D19" s="64">
        <f>3000+21051</f>
        <v>24051</v>
      </c>
      <c r="E19" s="7" t="s">
        <v>42</v>
      </c>
      <c r="F19" s="7"/>
      <c r="G19" s="25">
        <f>'HO Schedules'!D226</f>
        <v>0</v>
      </c>
    </row>
    <row r="20" spans="2:10" x14ac:dyDescent="0.2">
      <c r="B20" s="7" t="s">
        <v>213</v>
      </c>
      <c r="C20" s="44"/>
      <c r="D20" s="118">
        <f>'HO Schedules'!D163</f>
        <v>0</v>
      </c>
      <c r="E20" s="7" t="s">
        <v>422</v>
      </c>
      <c r="F20" s="7"/>
      <c r="G20" s="25">
        <f>'HO Schedules'!D230</f>
        <v>0</v>
      </c>
    </row>
    <row r="21" spans="2:10" x14ac:dyDescent="0.2">
      <c r="B21" s="7" t="s">
        <v>212</v>
      </c>
      <c r="C21" s="44"/>
      <c r="D21" s="32">
        <f>5000+6200+8000+7600+40200+10000+98400+121000</f>
        <v>296400</v>
      </c>
      <c r="E21" s="7" t="s">
        <v>418</v>
      </c>
      <c r="F21" s="7"/>
      <c r="G21" s="25">
        <f>'HO Schedules'!D234</f>
        <v>0</v>
      </c>
    </row>
    <row r="22" spans="2:10" x14ac:dyDescent="0.2">
      <c r="B22" s="7" t="s">
        <v>220</v>
      </c>
      <c r="C22" s="44"/>
      <c r="D22" s="8"/>
      <c r="E22" s="7" t="s">
        <v>423</v>
      </c>
      <c r="F22" s="7"/>
      <c r="G22" s="25">
        <f>'HO Schedules'!D254</f>
        <v>0</v>
      </c>
    </row>
    <row r="23" spans="2:10" x14ac:dyDescent="0.2">
      <c r="B23" s="7"/>
      <c r="C23" s="44"/>
      <c r="D23" s="84">
        <f>'HO Schedules'!D166</f>
        <v>0</v>
      </c>
      <c r="E23" s="7" t="s">
        <v>121</v>
      </c>
      <c r="F23" s="7"/>
      <c r="G23" s="25">
        <f>'HO Schedules'!D264</f>
        <v>0</v>
      </c>
    </row>
    <row r="24" spans="2:10" x14ac:dyDescent="0.2">
      <c r="B24" s="7"/>
      <c r="C24" s="92"/>
      <c r="D24" s="103"/>
      <c r="E24" s="7" t="s">
        <v>145</v>
      </c>
      <c r="F24" s="7"/>
      <c r="G24" s="25">
        <f>'HO Schedules'!D271</f>
        <v>0</v>
      </c>
    </row>
    <row r="25" spans="2:10" x14ac:dyDescent="0.2">
      <c r="B25" s="7"/>
      <c r="C25" s="44"/>
      <c r="E25" s="7" t="s">
        <v>153</v>
      </c>
      <c r="F25" s="7"/>
      <c r="G25" s="25">
        <f>'HO Schedules'!D274</f>
        <v>0</v>
      </c>
    </row>
    <row r="26" spans="2:10" x14ac:dyDescent="0.2">
      <c r="B26" s="7"/>
      <c r="C26" s="7"/>
      <c r="D26" s="103"/>
      <c r="E26" s="7"/>
      <c r="F26" s="7"/>
      <c r="G26" s="25">
        <f>'HO Schedules'!D282</f>
        <v>0</v>
      </c>
    </row>
    <row r="27" spans="2:10" x14ac:dyDescent="0.2">
      <c r="B27" s="7"/>
      <c r="C27" s="19"/>
      <c r="D27" s="73"/>
      <c r="E27" s="7" t="s">
        <v>425</v>
      </c>
      <c r="F27" s="7"/>
      <c r="G27" s="25">
        <f>'HO Schedules'!D306</f>
        <v>0</v>
      </c>
    </row>
    <row r="28" spans="2:10" x14ac:dyDescent="0.2">
      <c r="B28" s="5"/>
      <c r="C28" s="7"/>
      <c r="D28" s="73"/>
      <c r="E28" s="7" t="s">
        <v>214</v>
      </c>
      <c r="F28" s="7"/>
      <c r="G28" s="25">
        <f>'HO Schedules'!D309</f>
        <v>0</v>
      </c>
    </row>
    <row r="29" spans="2:10" x14ac:dyDescent="0.2">
      <c r="B29" s="8"/>
      <c r="C29" s="19"/>
      <c r="D29" s="73"/>
      <c r="E29" s="7" t="s">
        <v>43</v>
      </c>
      <c r="F29" s="7"/>
      <c r="G29" s="25">
        <f>'HO Schedules'!D315</f>
        <v>0</v>
      </c>
    </row>
    <row r="30" spans="2:10" x14ac:dyDescent="0.2">
      <c r="B30" s="8"/>
      <c r="C30" s="19"/>
      <c r="D30" s="73"/>
      <c r="E30" s="7"/>
      <c r="F30" s="7"/>
      <c r="G30" s="25">
        <f>'HO Schedules'!D319</f>
        <v>0</v>
      </c>
    </row>
    <row r="31" spans="2:10" x14ac:dyDescent="0.2">
      <c r="B31" s="8"/>
      <c r="C31" s="19"/>
      <c r="D31" s="73"/>
      <c r="E31" s="7"/>
      <c r="F31" s="7"/>
      <c r="G31" s="25"/>
    </row>
    <row r="32" spans="2:10" x14ac:dyDescent="0.2">
      <c r="B32" s="8"/>
      <c r="C32" s="19"/>
      <c r="D32" s="73"/>
      <c r="E32" s="19" t="s">
        <v>9</v>
      </c>
      <c r="F32" s="7"/>
      <c r="G32" s="25"/>
    </row>
    <row r="33" spans="1:10" x14ac:dyDescent="0.2">
      <c r="B33" s="8"/>
      <c r="C33" s="19"/>
      <c r="D33" s="73"/>
      <c r="E33" s="7" t="s">
        <v>106</v>
      </c>
      <c r="F33" s="7"/>
      <c r="G33" s="25">
        <f>'HO Schedules'!D325</f>
        <v>0</v>
      </c>
    </row>
    <row r="34" spans="1:10" x14ac:dyDescent="0.2">
      <c r="B34" s="8"/>
      <c r="C34" s="19"/>
      <c r="D34" s="73"/>
      <c r="E34" s="7" t="s">
        <v>107</v>
      </c>
      <c r="F34" s="7"/>
      <c r="G34" s="25">
        <f>'HO Schedules'!D328</f>
        <v>0</v>
      </c>
    </row>
    <row r="35" spans="1:10" x14ac:dyDescent="0.2">
      <c r="B35" s="8"/>
      <c r="C35" s="100"/>
      <c r="D35" s="73"/>
      <c r="F35" s="7"/>
      <c r="G35" s="25">
        <f>'HO Schedules'!D412</f>
        <v>0</v>
      </c>
    </row>
    <row r="36" spans="1:10" x14ac:dyDescent="0.2">
      <c r="B36" s="10" t="s">
        <v>12</v>
      </c>
      <c r="C36" s="10">
        <f>SUM(C7:C35)</f>
        <v>0</v>
      </c>
      <c r="D36" s="45">
        <f>SUM(D11:D35)</f>
        <v>320451</v>
      </c>
      <c r="E36" s="4" t="s">
        <v>12</v>
      </c>
      <c r="F36" s="4">
        <f>SUM(F7:F35)</f>
        <v>0</v>
      </c>
      <c r="G36" s="45">
        <f>SUM(G7:G35)</f>
        <v>0</v>
      </c>
      <c r="H36" s="1">
        <f>F36-C36</f>
        <v>0</v>
      </c>
    </row>
    <row r="39" spans="1:10" x14ac:dyDescent="0.2">
      <c r="B39" s="122" t="s">
        <v>428</v>
      </c>
      <c r="C39" s="15"/>
      <c r="D39" s="15"/>
      <c r="J39" s="84"/>
    </row>
    <row r="41" spans="1:10" x14ac:dyDescent="0.2">
      <c r="A41" s="1">
        <v>1</v>
      </c>
      <c r="B41" s="1" t="s">
        <v>429</v>
      </c>
    </row>
    <row r="42" spans="1:10" x14ac:dyDescent="0.2">
      <c r="A42" s="1">
        <v>2</v>
      </c>
      <c r="B42" s="1" t="s">
        <v>430</v>
      </c>
    </row>
    <row r="43" spans="1:10" x14ac:dyDescent="0.2">
      <c r="A43" s="1">
        <v>3</v>
      </c>
      <c r="B43" s="1" t="s">
        <v>449</v>
      </c>
    </row>
    <row r="44" spans="1:10" x14ac:dyDescent="0.2">
      <c r="B44" s="1" t="s">
        <v>431</v>
      </c>
    </row>
    <row r="45" spans="1:10" x14ac:dyDescent="0.2">
      <c r="B45" s="1" t="s">
        <v>450</v>
      </c>
    </row>
    <row r="121" spans="8:9" x14ac:dyDescent="0.2">
      <c r="H121" s="12"/>
      <c r="I121" s="12"/>
    </row>
    <row r="185" spans="8:8" x14ac:dyDescent="0.2">
      <c r="H185" s="12" t="e">
        <f>#REF!-#REF!</f>
        <v>#REF!</v>
      </c>
    </row>
  </sheetData>
  <mergeCells count="3">
    <mergeCell ref="B1:G1"/>
    <mergeCell ref="B4:G4"/>
    <mergeCell ref="B2:F2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69"/>
  <sheetViews>
    <sheetView topLeftCell="A16" zoomScale="130" zoomScaleNormal="130" workbookViewId="0">
      <selection activeCell="B4" sqref="B4"/>
    </sheetView>
  </sheetViews>
  <sheetFormatPr defaultRowHeight="15" x14ac:dyDescent="0.25"/>
  <cols>
    <col min="2" max="2" width="39.28515625" bestFit="1" customWidth="1"/>
    <col min="3" max="3" width="13.7109375" bestFit="1" customWidth="1"/>
    <col min="4" max="4" width="13.7109375" hidden="1" customWidth="1"/>
    <col min="5" max="5" width="39.85546875" bestFit="1" customWidth="1"/>
    <col min="6" max="6" width="13.7109375" bestFit="1" customWidth="1"/>
    <col min="7" max="7" width="13.7109375" hidden="1" customWidth="1"/>
    <col min="8" max="8" width="10.42578125" hidden="1" customWidth="1"/>
  </cols>
  <sheetData>
    <row r="1" spans="2:7" ht="18" x14ac:dyDescent="0.25">
      <c r="B1" s="123" t="s">
        <v>0</v>
      </c>
      <c r="C1" s="123"/>
      <c r="D1" s="123"/>
      <c r="E1" s="123"/>
      <c r="F1" s="123"/>
      <c r="G1" s="123"/>
    </row>
    <row r="2" spans="2:7" x14ac:dyDescent="0.25">
      <c r="B2" s="125"/>
      <c r="C2" s="125"/>
      <c r="D2" s="125"/>
      <c r="E2" s="125"/>
      <c r="F2" s="125"/>
      <c r="G2" s="125"/>
    </row>
    <row r="3" spans="2:7" x14ac:dyDescent="0.25">
      <c r="B3" s="124" t="s">
        <v>451</v>
      </c>
      <c r="C3" s="124"/>
      <c r="D3" s="124"/>
      <c r="E3" s="124"/>
      <c r="F3" s="124"/>
      <c r="G3" s="124"/>
    </row>
    <row r="4" spans="2:7" x14ac:dyDescent="0.25">
      <c r="B4" s="4" t="s">
        <v>98</v>
      </c>
      <c r="C4" s="4" t="s">
        <v>2</v>
      </c>
      <c r="D4" s="4" t="s">
        <v>2</v>
      </c>
      <c r="E4" s="4" t="s">
        <v>99</v>
      </c>
      <c r="F4" s="4" t="s">
        <v>2</v>
      </c>
      <c r="G4" s="4" t="s">
        <v>2</v>
      </c>
    </row>
    <row r="5" spans="2:7" x14ac:dyDescent="0.25">
      <c r="B5" s="23" t="s">
        <v>444</v>
      </c>
      <c r="C5" s="66"/>
      <c r="D5" s="34">
        <f>'HO Schedules'!D445</f>
        <v>0</v>
      </c>
      <c r="E5" s="7" t="s">
        <v>441</v>
      </c>
      <c r="F5" s="121"/>
      <c r="G5" s="70">
        <f>'HO Schedules'!D665</f>
        <v>0</v>
      </c>
    </row>
    <row r="6" spans="2:7" x14ac:dyDescent="0.25">
      <c r="B6" s="5" t="s">
        <v>420</v>
      </c>
      <c r="C6" s="7"/>
      <c r="D6" s="64">
        <f>'HO Schedules'!D457</f>
        <v>0</v>
      </c>
      <c r="E6" s="7" t="s">
        <v>415</v>
      </c>
      <c r="F6" s="7"/>
      <c r="G6" s="64">
        <f>'HO Schedules'!D698</f>
        <v>0</v>
      </c>
    </row>
    <row r="7" spans="2:7" x14ac:dyDescent="0.25">
      <c r="B7" s="5" t="s">
        <v>443</v>
      </c>
      <c r="C7" s="5"/>
      <c r="D7" s="64">
        <f>'HO Schedules'!D463</f>
        <v>0</v>
      </c>
      <c r="E7" s="7" t="s">
        <v>442</v>
      </c>
      <c r="F7" s="92"/>
      <c r="G7" s="64">
        <f>'HO Schedules'!D725</f>
        <v>0</v>
      </c>
    </row>
    <row r="8" spans="2:7" x14ac:dyDescent="0.25">
      <c r="B8" s="7" t="s">
        <v>417</v>
      </c>
      <c r="C8" s="5"/>
      <c r="D8" s="64">
        <f>'HO Schedules'!D466</f>
        <v>0</v>
      </c>
      <c r="E8" s="7" t="s">
        <v>417</v>
      </c>
      <c r="F8" s="92"/>
      <c r="G8" s="64"/>
    </row>
    <row r="9" spans="2:7" x14ac:dyDescent="0.25">
      <c r="B9" s="5" t="s">
        <v>62</v>
      </c>
      <c r="C9" s="5"/>
      <c r="D9" s="64">
        <f>'HO Schedules'!D469</f>
        <v>0</v>
      </c>
      <c r="E9" s="7"/>
      <c r="F9" s="92"/>
      <c r="G9" s="64">
        <f>5000+6200+8000+7600+40200+10000+98400+121000</f>
        <v>296400</v>
      </c>
    </row>
    <row r="10" spans="2:7" x14ac:dyDescent="0.25">
      <c r="B10" s="7" t="s">
        <v>67</v>
      </c>
      <c r="C10" s="5"/>
      <c r="D10" s="64">
        <f>'HO Schedules'!D472</f>
        <v>0</v>
      </c>
      <c r="E10" s="7" t="s">
        <v>56</v>
      </c>
      <c r="F10" s="92"/>
      <c r="G10" s="64"/>
    </row>
    <row r="11" spans="2:7" x14ac:dyDescent="0.25">
      <c r="B11" s="7" t="s">
        <v>69</v>
      </c>
      <c r="C11" s="7"/>
      <c r="D11" s="64">
        <f>'HO Schedules'!D476</f>
        <v>0</v>
      </c>
      <c r="E11" s="7" t="s">
        <v>435</v>
      </c>
      <c r="F11" s="92"/>
      <c r="G11" s="64"/>
    </row>
    <row r="12" spans="2:7" x14ac:dyDescent="0.25">
      <c r="B12" s="7" t="s">
        <v>436</v>
      </c>
      <c r="C12" s="7"/>
      <c r="D12" s="64">
        <f>'HO Schedules'!D481</f>
        <v>0</v>
      </c>
      <c r="E12" s="7" t="s">
        <v>434</v>
      </c>
      <c r="F12" s="92"/>
      <c r="G12" s="64"/>
    </row>
    <row r="13" spans="2:7" x14ac:dyDescent="0.25">
      <c r="B13" s="7" t="s">
        <v>437</v>
      </c>
      <c r="C13" s="7"/>
      <c r="D13" s="64">
        <f>'HO Schedules'!D486</f>
        <v>0</v>
      </c>
      <c r="E13" s="7"/>
      <c r="F13" s="92"/>
      <c r="G13" s="64"/>
    </row>
    <row r="14" spans="2:7" x14ac:dyDescent="0.25">
      <c r="B14" s="7" t="s">
        <v>72</v>
      </c>
      <c r="C14" s="7"/>
      <c r="D14" s="64">
        <f>'HO Schedules'!D506</f>
        <v>0</v>
      </c>
      <c r="E14" s="7"/>
      <c r="F14" s="92"/>
      <c r="G14" s="64"/>
    </row>
    <row r="15" spans="2:7" x14ac:dyDescent="0.25">
      <c r="B15" s="7" t="s">
        <v>73</v>
      </c>
      <c r="C15" s="7"/>
      <c r="D15" s="64">
        <f>'HO Schedules'!D516</f>
        <v>0</v>
      </c>
      <c r="E15" s="33"/>
      <c r="F15" s="93"/>
      <c r="G15" s="33"/>
    </row>
    <row r="16" spans="2:7" x14ac:dyDescent="0.25">
      <c r="B16" s="7" t="s">
        <v>74</v>
      </c>
      <c r="C16" s="7"/>
      <c r="D16" s="64">
        <f>'HO Schedules'!D523</f>
        <v>0</v>
      </c>
      <c r="E16" s="7"/>
      <c r="F16" s="92"/>
      <c r="G16" s="31"/>
    </row>
    <row r="17" spans="2:9" x14ac:dyDescent="0.25">
      <c r="B17" s="7" t="s">
        <v>75</v>
      </c>
      <c r="C17" s="7"/>
      <c r="D17" s="64">
        <f>'HO Schedules'!D526</f>
        <v>0</v>
      </c>
      <c r="E17" s="5"/>
      <c r="F17" s="7"/>
      <c r="G17" s="31"/>
    </row>
    <row r="18" spans="2:9" x14ac:dyDescent="0.25">
      <c r="B18" s="7" t="s">
        <v>438</v>
      </c>
      <c r="C18" s="7"/>
      <c r="D18" s="64">
        <f>'HO Schedules'!D535</f>
        <v>0</v>
      </c>
      <c r="E18" s="5"/>
      <c r="F18" s="7"/>
      <c r="G18" s="7"/>
    </row>
    <row r="19" spans="2:9" x14ac:dyDescent="0.25">
      <c r="B19" s="7" t="s">
        <v>439</v>
      </c>
      <c r="C19" s="7"/>
      <c r="D19" s="64">
        <f>'HO Schedules'!D540</f>
        <v>0</v>
      </c>
      <c r="E19" s="5"/>
      <c r="F19" s="7"/>
      <c r="G19" s="31"/>
    </row>
    <row r="20" spans="2:9" x14ac:dyDescent="0.25">
      <c r="B20" s="7" t="s">
        <v>440</v>
      </c>
      <c r="C20" s="7"/>
      <c r="D20" s="64">
        <f>'HO Schedules'!D543</f>
        <v>0</v>
      </c>
      <c r="E20" s="5"/>
      <c r="F20" s="7"/>
      <c r="G20" s="31"/>
    </row>
    <row r="21" spans="2:9" x14ac:dyDescent="0.25">
      <c r="B21" s="7" t="s">
        <v>125</v>
      </c>
      <c r="C21" s="7"/>
      <c r="D21" s="64">
        <f>'HO Schedules'!D546</f>
        <v>0</v>
      </c>
      <c r="E21" s="5"/>
      <c r="F21" s="7"/>
      <c r="G21" s="31"/>
    </row>
    <row r="22" spans="2:9" x14ac:dyDescent="0.25">
      <c r="B22" s="7" t="s">
        <v>146</v>
      </c>
      <c r="C22" s="7"/>
      <c r="D22" s="64">
        <f>'HO Schedules'!D549</f>
        <v>0</v>
      </c>
      <c r="E22" s="5"/>
      <c r="F22" s="7"/>
      <c r="G22" s="31"/>
    </row>
    <row r="23" spans="2:9" x14ac:dyDescent="0.25">
      <c r="B23" s="7" t="s">
        <v>155</v>
      </c>
      <c r="C23" s="7"/>
      <c r="D23" s="64">
        <f>'HO Schedules'!D553</f>
        <v>0</v>
      </c>
      <c r="E23" s="5"/>
      <c r="F23" s="7"/>
      <c r="G23" s="31"/>
    </row>
    <row r="24" spans="2:9" x14ac:dyDescent="0.25">
      <c r="B24" s="7"/>
      <c r="C24" s="5"/>
      <c r="D24" s="64"/>
      <c r="E24" s="5"/>
      <c r="F24" s="7"/>
      <c r="G24" s="31"/>
    </row>
    <row r="25" spans="2:9" x14ac:dyDescent="0.25">
      <c r="B25" s="7"/>
      <c r="C25" s="5"/>
      <c r="D25" s="64"/>
      <c r="E25" s="5"/>
      <c r="F25" s="7"/>
      <c r="G25" s="31"/>
    </row>
    <row r="26" spans="2:9" x14ac:dyDescent="0.25">
      <c r="B26" s="19" t="s">
        <v>413</v>
      </c>
      <c r="C26" s="61"/>
      <c r="D26" s="33"/>
      <c r="E26" s="19" t="s">
        <v>412</v>
      </c>
      <c r="F26" s="19"/>
      <c r="G26" s="110"/>
    </row>
    <row r="27" spans="2:9" x14ac:dyDescent="0.25">
      <c r="B27" s="108"/>
      <c r="C27" s="108"/>
      <c r="D27" s="109"/>
      <c r="E27" s="19"/>
      <c r="F27" s="19"/>
      <c r="G27" s="86">
        <f>-'HO Schedules'!D633</f>
        <v>0</v>
      </c>
    </row>
    <row r="28" spans="2:9" x14ac:dyDescent="0.25">
      <c r="B28" s="68" t="s">
        <v>12</v>
      </c>
      <c r="C28" s="68">
        <f>SUM(C5:C27)</f>
        <v>0</v>
      </c>
      <c r="D28" s="71">
        <f>SUM(D5:D27)</f>
        <v>0</v>
      </c>
      <c r="E28" s="69" t="s">
        <v>12</v>
      </c>
      <c r="F28" s="68">
        <f>SUM(F5:F27)</f>
        <v>0</v>
      </c>
      <c r="G28" s="72">
        <f>SUM(G5:G27)</f>
        <v>296400</v>
      </c>
      <c r="H28" s="83">
        <f>G28-D28</f>
        <v>296400</v>
      </c>
    </row>
    <row r="29" spans="2:9" x14ac:dyDescent="0.25">
      <c r="B29" s="59"/>
      <c r="C29" s="59"/>
      <c r="D29" s="59"/>
      <c r="I29" s="83"/>
    </row>
    <row r="31" spans="2:9" x14ac:dyDescent="0.25">
      <c r="H31" s="83"/>
    </row>
    <row r="34" spans="7:7" x14ac:dyDescent="0.25">
      <c r="G34" s="83"/>
    </row>
    <row r="64" ht="15.75" customHeight="1" x14ac:dyDescent="0.25"/>
    <row r="65" spans="8:9" ht="15.75" customHeight="1" x14ac:dyDescent="0.25"/>
    <row r="66" spans="8:9" ht="15.75" customHeight="1" x14ac:dyDescent="0.25"/>
    <row r="67" spans="8:9" ht="15.75" customHeight="1" x14ac:dyDescent="0.25"/>
    <row r="68" spans="8:9" x14ac:dyDescent="0.25">
      <c r="H68" s="30" t="e">
        <f>#REF!-#REF!</f>
        <v>#REF!</v>
      </c>
    </row>
    <row r="69" spans="8:9" x14ac:dyDescent="0.25">
      <c r="H69" s="30"/>
      <c r="I69" s="30"/>
    </row>
  </sheetData>
  <mergeCells count="3">
    <mergeCell ref="B1:G1"/>
    <mergeCell ref="B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Consolidated R&amp;P </vt:lpstr>
      <vt:lpstr>Consolidated R&amp;P(1)</vt:lpstr>
      <vt:lpstr>Consolidated I&amp;E</vt:lpstr>
      <vt:lpstr>Consolidated I&amp;E(1)</vt:lpstr>
      <vt:lpstr>Consolidated BS</vt:lpstr>
      <vt:lpstr>Schedules</vt:lpstr>
      <vt:lpstr>Consolidated BS(1)</vt:lpstr>
      <vt:lpstr>RandP</vt:lpstr>
      <vt:lpstr>I&amp;E</vt:lpstr>
      <vt:lpstr>BS</vt:lpstr>
      <vt:lpstr>HO Schedules</vt:lpstr>
      <vt:lpstr>Notes on R&amp;P</vt:lpstr>
      <vt:lpstr>Notes on I&amp;E</vt:lpstr>
      <vt:lpstr>Notes on BS</vt:lpstr>
      <vt:lpstr>Notes on Branches</vt:lpstr>
      <vt:lpstr>Order filed in 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2020-06-15T17:34:49Z</dcterms:modified>
</cp:coreProperties>
</file>